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4.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5.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defaultThemeVersion="166925"/>
  <mc:AlternateContent xmlns:mc="http://schemas.openxmlformats.org/markup-compatibility/2006">
    <mc:Choice Requires="x15">
      <x15ac:absPath xmlns:x15ac="http://schemas.microsoft.com/office/spreadsheetml/2010/11/ac" url="C:\Almut\ipbes\burning-embers\manuscript\Shoots_attempt_5\"/>
    </mc:Choice>
  </mc:AlternateContent>
  <xr:revisionPtr revIDLastSave="0" documentId="13_ncr:1_{59B4286E-1A59-41EB-A93D-8F65A0D7BAAE}" xr6:coauthVersionLast="36" xr6:coauthVersionMax="36" xr10:uidLastSave="{00000000-0000-0000-0000-000000000000}"/>
  <bookViews>
    <workbookView xWindow="0" yWindow="0" windowWidth="19200" windowHeight="7068" tabRatio="833" xr2:uid="{00000000-000D-0000-FFFF-FFFF00000000}"/>
  </bookViews>
  <sheets>
    <sheet name="Additional information" sheetId="93" r:id="rId1"/>
    <sheet name="Terr-PA-BD" sheetId="65" r:id="rId2"/>
    <sheet name="Terr-PA-carbon" sheetId="91" r:id="rId3"/>
    <sheet name="Terr-PA-crop" sheetId="92" r:id="rId4"/>
    <sheet name="Mar-PA-BD-biomass" sheetId="90" r:id="rId5"/>
    <sheet name="Mar-PA-carbon" sheetId="74" r:id="rId6"/>
    <sheet name="Mar-PA-FisheriesCatch" sheetId="73" r:id="rId7"/>
  </sheets>
  <definedNames>
    <definedName name="_Hlk109401253" localSheetId="0">'Additional information'!$A$14</definedName>
    <definedName name="_Hlk58934286" localSheetId="0">'Additional information'!$A$9</definedName>
    <definedName name="LH_Color" localSheetId="4">'Mar-PA-BD-biomass'!$C$13:$C$19</definedName>
    <definedName name="LH_Color" localSheetId="5">'Mar-PA-carbon'!$C$13:$C$19</definedName>
    <definedName name="LH_Color" localSheetId="6">'Mar-PA-FisheriesCatch'!$C$13:$C$19</definedName>
    <definedName name="LH_Color" localSheetId="1">'Terr-PA-BD'!$C$13:$C$18</definedName>
    <definedName name="LH_Color" localSheetId="2">'Terr-PA-carbon'!$C$13:$C$18</definedName>
    <definedName name="LH_Color" localSheetId="3">'Terr-PA-crop'!$C$13:$C$18</definedName>
    <definedName name="LH_Color">#REF!</definedName>
    <definedName name="LH_X" localSheetId="4">#REF!</definedName>
    <definedName name="LH_X" localSheetId="3">#REF!</definedName>
    <definedName name="LH_X">#REF!</definedName>
    <definedName name="LH_Y" localSheetId="4">'Mar-PA-BD-biomass'!$B$13:$B$19</definedName>
    <definedName name="LH_Y" localSheetId="5">'Mar-PA-carbon'!$B$13:$B$19</definedName>
    <definedName name="LH_Y" localSheetId="6">'Mar-PA-FisheriesCatch'!$B$13:$B$19</definedName>
    <definedName name="LH_Y" localSheetId="1">'Terr-PA-BD'!$B$13:$B$18</definedName>
    <definedName name="LH_Y" localSheetId="2">'Terr-PA-carbon'!$B$13:$B$18</definedName>
    <definedName name="LH_Y" localSheetId="3">'Terr-PA-crop'!$B$13:$B$18</definedName>
    <definedName name="LH_Y">#REF!</definedName>
    <definedName name="LM_X" localSheetId="4">#REF!</definedName>
    <definedName name="LM_X" localSheetId="3">#REF!</definedName>
    <definedName name="LM_X">#REF!</definedName>
    <definedName name="LM_Y" localSheetId="4">#REF!</definedName>
    <definedName name="LM_Y" localSheetId="3">#REF!</definedName>
    <definedName name="LM_Y">#REF!</definedName>
    <definedName name="M_Color" localSheetId="2">'Terr-PA-carbon'!$C$49:$C$55</definedName>
    <definedName name="M_Color" localSheetId="3">'Terr-PA-crop'!$C$48:$C$54</definedName>
    <definedName name="M_Color">#REF!</definedName>
    <definedName name="M_X" localSheetId="4">#REF!</definedName>
    <definedName name="M_X" localSheetId="3">#REF!</definedName>
    <definedName name="M_X">#REF!</definedName>
    <definedName name="M_Y" localSheetId="4">#REF!</definedName>
    <definedName name="M_Y" localSheetId="2">'Terr-PA-carbon'!$B$49:$B$55</definedName>
    <definedName name="M_Y" localSheetId="3">'Terr-PA-crop'!$B$48:$B$54</definedName>
    <definedName name="M_Y">#REF!</definedName>
    <definedName name="MarPACC">#REF!</definedName>
    <definedName name="ML_Color" localSheetId="2">'Terr-PA-carbon'!$C$36:$C$42</definedName>
    <definedName name="ML_Color" localSheetId="3">'Terr-PA-crop'!$C$36:$C$41</definedName>
    <definedName name="ML_Color">#REF!</definedName>
    <definedName name="ML_Y" localSheetId="2">'Terr-PA-carbon'!$B$36:$B$42</definedName>
    <definedName name="ML_Y" localSheetId="3">'Terr-PA-crop'!$B$36:$B$41</definedName>
    <definedName name="ML_Y">#REF!</definedName>
    <definedName name="MR_Color" localSheetId="2">'Terr-PA-carbon'!$C$63:$C$69</definedName>
    <definedName name="MR_Color" localSheetId="3">'Terr-PA-crop'!$C$60:$C$66</definedName>
    <definedName name="MR_Color">#REF!</definedName>
    <definedName name="MR_X" localSheetId="4">#REF!</definedName>
    <definedName name="MR_X" localSheetId="3">#REF!</definedName>
    <definedName name="MR_X">#REF!</definedName>
    <definedName name="MR_Y" localSheetId="4">#REF!</definedName>
    <definedName name="MR_Y" localSheetId="2">'Terr-PA-carbon'!$B$63:$B$69</definedName>
    <definedName name="MR_Y" localSheetId="3">'Terr-PA-crop'!$B$60:$B$66</definedName>
    <definedName name="MR_Y">#REF!</definedName>
    <definedName name="RH_Color" localSheetId="4">'Mar-PA-BD-biomass'!$G$13:$G$18</definedName>
    <definedName name="RH_Color" localSheetId="5">'Mar-PA-carbon'!$G$13:$G$18</definedName>
    <definedName name="RH_Color" localSheetId="6">'Mar-PA-FisheriesCatch'!$G$13:$G$18</definedName>
    <definedName name="RH_Color" localSheetId="1">'Terr-PA-BD'!$C$36:$C$41</definedName>
    <definedName name="RH_Color" localSheetId="2">'Terr-PA-carbon'!$F$13:$F$18</definedName>
    <definedName name="RH_Color" localSheetId="3">'Terr-PA-crop'!$F$13:$F$18</definedName>
    <definedName name="RH_Color">#REF!</definedName>
    <definedName name="RH_X" localSheetId="4">#REF!</definedName>
    <definedName name="RH_X" localSheetId="3">#REF!</definedName>
    <definedName name="RH_X">#REF!</definedName>
    <definedName name="RH_Y" localSheetId="4">'Mar-PA-BD-biomass'!$F$13:$F$18</definedName>
    <definedName name="RH_Y" localSheetId="5">'Mar-PA-carbon'!$F$13:$F$18</definedName>
    <definedName name="RH_Y" localSheetId="6">'Mar-PA-FisheriesCatch'!$F$13:$F$18</definedName>
    <definedName name="RH_Y" localSheetId="1">'Terr-PA-BD'!$B$36:$B$41</definedName>
    <definedName name="RH_Y" localSheetId="2">'Terr-PA-carbon'!$E$13:$E$18</definedName>
    <definedName name="RH_Y" localSheetId="3">'Terr-PA-crop'!$E$13:$E$18</definedName>
    <definedName name="RH_Y">#REF!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 i="92" l="1"/>
  <c r="J13" i="92" s="1"/>
  <c r="Q13" i="92" s="1"/>
  <c r="O13" i="92"/>
  <c r="H33" i="92"/>
  <c r="H30" i="92" s="1"/>
  <c r="O33" i="92"/>
  <c r="I34" i="92"/>
  <c r="M34" i="92"/>
  <c r="M34" i="91"/>
  <c r="I34" i="91"/>
  <c r="L34" i="91" s="1"/>
  <c r="O33" i="91"/>
  <c r="L33" i="91"/>
  <c r="S33" i="91" s="1"/>
  <c r="H33" i="91"/>
  <c r="M33" i="91" s="1"/>
  <c r="T33" i="91" s="1"/>
  <c r="O13" i="91"/>
  <c r="H13" i="91"/>
  <c r="M13" i="91" s="1"/>
  <c r="K34" i="91" l="1"/>
  <c r="L34" i="92"/>
  <c r="I13" i="92"/>
  <c r="P13" i="92" s="1"/>
  <c r="J30" i="92"/>
  <c r="Q30" i="92" s="1"/>
  <c r="K30" i="92"/>
  <c r="R30" i="92" s="1"/>
  <c r="L30" i="92"/>
  <c r="S30" i="92" s="1"/>
  <c r="M30" i="92"/>
  <c r="T30" i="92" s="1"/>
  <c r="I30" i="92"/>
  <c r="P30" i="92" s="1"/>
  <c r="H28" i="92"/>
  <c r="J34" i="92"/>
  <c r="M33" i="92"/>
  <c r="T33" i="92" s="1"/>
  <c r="H32" i="92"/>
  <c r="H27" i="92"/>
  <c r="H22" i="92"/>
  <c r="H15" i="92"/>
  <c r="H17" i="92"/>
  <c r="M13" i="92"/>
  <c r="T13" i="92" s="1"/>
  <c r="K33" i="92"/>
  <c r="R33" i="92" s="1"/>
  <c r="H29" i="92"/>
  <c r="H24" i="92"/>
  <c r="H19" i="92"/>
  <c r="H14" i="92"/>
  <c r="L13" i="92"/>
  <c r="S13" i="92" s="1"/>
  <c r="H20" i="92"/>
  <c r="H23" i="92"/>
  <c r="K34" i="92"/>
  <c r="H25" i="92"/>
  <c r="L33" i="92"/>
  <c r="S33" i="92" s="1"/>
  <c r="J33" i="92"/>
  <c r="Q33" i="92" s="1"/>
  <c r="H31" i="92"/>
  <c r="H26" i="92"/>
  <c r="K13" i="92"/>
  <c r="R13" i="92" s="1"/>
  <c r="I33" i="92"/>
  <c r="P33" i="92" s="1"/>
  <c r="H21" i="92"/>
  <c r="H16" i="92"/>
  <c r="H18" i="92"/>
  <c r="H25" i="91"/>
  <c r="H20" i="91"/>
  <c r="H15" i="91"/>
  <c r="H32" i="91"/>
  <c r="H27" i="91"/>
  <c r="H22" i="91"/>
  <c r="H29" i="91"/>
  <c r="H24" i="91"/>
  <c r="H19" i="91"/>
  <c r="H14" i="91"/>
  <c r="M14" i="91" s="1"/>
  <c r="L13" i="91"/>
  <c r="S13" i="91" s="1"/>
  <c r="H21" i="91"/>
  <c r="H16" i="91"/>
  <c r="J13" i="91"/>
  <c r="Q13" i="91" s="1"/>
  <c r="H23" i="91"/>
  <c r="H31" i="91"/>
  <c r="H26" i="91"/>
  <c r="K13" i="91"/>
  <c r="R13" i="91" s="1"/>
  <c r="H28" i="91"/>
  <c r="H18" i="91"/>
  <c r="I13" i="91"/>
  <c r="P13" i="91" s="1"/>
  <c r="H30" i="91"/>
  <c r="T13" i="91"/>
  <c r="H17" i="91"/>
  <c r="I33" i="91"/>
  <c r="P33" i="91" s="1"/>
  <c r="J33" i="91"/>
  <c r="Q33" i="91" s="1"/>
  <c r="K33" i="91"/>
  <c r="R33" i="91" s="1"/>
  <c r="J34" i="91"/>
  <c r="N34" i="90"/>
  <c r="L34" i="90" s="1"/>
  <c r="P33" i="90"/>
  <c r="I33" i="90"/>
  <c r="P13" i="90"/>
  <c r="I13" i="90"/>
  <c r="I19" i="90" l="1"/>
  <c r="K34" i="90"/>
  <c r="M34" i="90"/>
  <c r="I15" i="92"/>
  <c r="P15" i="92" s="1"/>
  <c r="J15" i="92"/>
  <c r="Q15" i="92" s="1"/>
  <c r="K15" i="92"/>
  <c r="R15" i="92" s="1"/>
  <c r="L15" i="92"/>
  <c r="S15" i="92" s="1"/>
  <c r="M15" i="92"/>
  <c r="T15" i="92" s="1"/>
  <c r="I18" i="92"/>
  <c r="P18" i="92" s="1"/>
  <c r="J18" i="92"/>
  <c r="Q18" i="92" s="1"/>
  <c r="K18" i="92"/>
  <c r="R18" i="92" s="1"/>
  <c r="L18" i="92"/>
  <c r="S18" i="92" s="1"/>
  <c r="M18" i="92"/>
  <c r="T18" i="92" s="1"/>
  <c r="I16" i="92"/>
  <c r="P16" i="92" s="1"/>
  <c r="M16" i="92"/>
  <c r="T16" i="92" s="1"/>
  <c r="J16" i="92"/>
  <c r="Q16" i="92" s="1"/>
  <c r="K16" i="92"/>
  <c r="R16" i="92" s="1"/>
  <c r="L16" i="92"/>
  <c r="S16" i="92" s="1"/>
  <c r="I25" i="92"/>
  <c r="P25" i="92" s="1"/>
  <c r="K25" i="92"/>
  <c r="R25" i="92" s="1"/>
  <c r="L25" i="92"/>
  <c r="S25" i="92" s="1"/>
  <c r="J25" i="92"/>
  <c r="Q25" i="92" s="1"/>
  <c r="M25" i="92"/>
  <c r="T25" i="92" s="1"/>
  <c r="O25" i="92"/>
  <c r="L29" i="92"/>
  <c r="S29" i="92" s="1"/>
  <c r="O29" i="92"/>
  <c r="I29" i="92"/>
  <c r="P29" i="92" s="1"/>
  <c r="M29" i="92"/>
  <c r="T29" i="92" s="1"/>
  <c r="K29" i="92"/>
  <c r="R29" i="92" s="1"/>
  <c r="J29" i="92"/>
  <c r="Q29" i="92" s="1"/>
  <c r="O21" i="92"/>
  <c r="I21" i="92"/>
  <c r="P21" i="92" s="1"/>
  <c r="M21" i="92"/>
  <c r="T21" i="92" s="1"/>
  <c r="J21" i="92"/>
  <c r="Q21" i="92" s="1"/>
  <c r="K21" i="92"/>
  <c r="R21" i="92" s="1"/>
  <c r="L21" i="92"/>
  <c r="S21" i="92" s="1"/>
  <c r="L24" i="92"/>
  <c r="S24" i="92" s="1"/>
  <c r="M24" i="92"/>
  <c r="T24" i="92" s="1"/>
  <c r="I24" i="92"/>
  <c r="P24" i="92" s="1"/>
  <c r="K24" i="92"/>
  <c r="R24" i="92" s="1"/>
  <c r="J24" i="92"/>
  <c r="Q24" i="92" s="1"/>
  <c r="J32" i="92"/>
  <c r="Q32" i="92" s="1"/>
  <c r="L32" i="92"/>
  <c r="S32" i="92" s="1"/>
  <c r="M32" i="92"/>
  <c r="T32" i="92" s="1"/>
  <c r="I32" i="92"/>
  <c r="P32" i="92" s="1"/>
  <c r="K32" i="92"/>
  <c r="R32" i="92" s="1"/>
  <c r="I23" i="92"/>
  <c r="P23" i="92" s="1"/>
  <c r="J23" i="92"/>
  <c r="Q23" i="92" s="1"/>
  <c r="K23" i="92"/>
  <c r="R23" i="92" s="1"/>
  <c r="L23" i="92"/>
  <c r="S23" i="92" s="1"/>
  <c r="M23" i="92"/>
  <c r="T23" i="92" s="1"/>
  <c r="I28" i="92"/>
  <c r="P28" i="92" s="1"/>
  <c r="J28" i="92"/>
  <c r="Q28" i="92" s="1"/>
  <c r="K28" i="92"/>
  <c r="R28" i="92" s="1"/>
  <c r="L28" i="92"/>
  <c r="S28" i="92" s="1"/>
  <c r="M28" i="92"/>
  <c r="T28" i="92" s="1"/>
  <c r="I20" i="92"/>
  <c r="P20" i="92" s="1"/>
  <c r="K20" i="92"/>
  <c r="R20" i="92" s="1"/>
  <c r="L20" i="92"/>
  <c r="S20" i="92" s="1"/>
  <c r="J20" i="92"/>
  <c r="Q20" i="92" s="1"/>
  <c r="M20" i="92"/>
  <c r="T20" i="92" s="1"/>
  <c r="K17" i="92"/>
  <c r="R17" i="92" s="1"/>
  <c r="M17" i="92"/>
  <c r="T17" i="92" s="1"/>
  <c r="O17" i="92"/>
  <c r="J17" i="92"/>
  <c r="Q17" i="92" s="1"/>
  <c r="L17" i="92"/>
  <c r="S17" i="92" s="1"/>
  <c r="I17" i="92"/>
  <c r="P17" i="92" s="1"/>
  <c r="M31" i="92"/>
  <c r="T31" i="92" s="1"/>
  <c r="J31" i="92"/>
  <c r="Q31" i="92" s="1"/>
  <c r="L31" i="92"/>
  <c r="S31" i="92" s="1"/>
  <c r="I31" i="92"/>
  <c r="P31" i="92" s="1"/>
  <c r="K31" i="92"/>
  <c r="R31" i="92" s="1"/>
  <c r="M26" i="92"/>
  <c r="T26" i="92" s="1"/>
  <c r="I26" i="92"/>
  <c r="P26" i="92" s="1"/>
  <c r="J26" i="92"/>
  <c r="Q26" i="92" s="1"/>
  <c r="L26" i="92"/>
  <c r="S26" i="92" s="1"/>
  <c r="K26" i="92"/>
  <c r="R26" i="92" s="1"/>
  <c r="L14" i="92"/>
  <c r="S14" i="92" s="1"/>
  <c r="K14" i="92"/>
  <c r="R14" i="92" s="1"/>
  <c r="M14" i="92"/>
  <c r="T14" i="92" s="1"/>
  <c r="I14" i="92"/>
  <c r="P14" i="92" s="1"/>
  <c r="J14" i="92"/>
  <c r="Q14" i="92" s="1"/>
  <c r="J22" i="92"/>
  <c r="Q22" i="92" s="1"/>
  <c r="L22" i="92"/>
  <c r="S22" i="92" s="1"/>
  <c r="M22" i="92"/>
  <c r="T22" i="92" s="1"/>
  <c r="K22" i="92"/>
  <c r="R22" i="92" s="1"/>
  <c r="I22" i="92"/>
  <c r="P22" i="92" s="1"/>
  <c r="L19" i="92"/>
  <c r="S19" i="92" s="1"/>
  <c r="K19" i="92"/>
  <c r="R19" i="92" s="1"/>
  <c r="M19" i="92"/>
  <c r="T19" i="92" s="1"/>
  <c r="I19" i="92"/>
  <c r="P19" i="92" s="1"/>
  <c r="J19" i="92"/>
  <c r="Q19" i="92" s="1"/>
  <c r="J27" i="92"/>
  <c r="Q27" i="92" s="1"/>
  <c r="K27" i="92"/>
  <c r="R27" i="92" s="1"/>
  <c r="L27" i="92"/>
  <c r="S27" i="92" s="1"/>
  <c r="M27" i="92"/>
  <c r="T27" i="92" s="1"/>
  <c r="I27" i="92"/>
  <c r="P27" i="92" s="1"/>
  <c r="I22" i="91"/>
  <c r="P22" i="91" s="1"/>
  <c r="M22" i="91"/>
  <c r="T22" i="91" s="1"/>
  <c r="L22" i="91"/>
  <c r="S22" i="91" s="1"/>
  <c r="K22" i="91"/>
  <c r="R22" i="91" s="1"/>
  <c r="J22" i="91"/>
  <c r="Q22" i="91" s="1"/>
  <c r="I27" i="91"/>
  <c r="P27" i="91" s="1"/>
  <c r="M27" i="91"/>
  <c r="T27" i="91" s="1"/>
  <c r="L27" i="91"/>
  <c r="S27" i="91" s="1"/>
  <c r="K27" i="91"/>
  <c r="R27" i="91" s="1"/>
  <c r="J27" i="91"/>
  <c r="Q27" i="91" s="1"/>
  <c r="J17" i="91"/>
  <c r="Q17" i="91" s="1"/>
  <c r="I17" i="91"/>
  <c r="P17" i="91" s="1"/>
  <c r="M17" i="91"/>
  <c r="T17" i="91" s="1"/>
  <c r="L17" i="91"/>
  <c r="S17" i="91" s="1"/>
  <c r="O17" i="91"/>
  <c r="K17" i="91"/>
  <c r="R17" i="91" s="1"/>
  <c r="L31" i="91"/>
  <c r="S31" i="91" s="1"/>
  <c r="K31" i="91"/>
  <c r="R31" i="91" s="1"/>
  <c r="I31" i="91"/>
  <c r="P31" i="91" s="1"/>
  <c r="M31" i="91"/>
  <c r="T31" i="91" s="1"/>
  <c r="J31" i="91"/>
  <c r="Q31" i="91" s="1"/>
  <c r="K24" i="91"/>
  <c r="R24" i="91" s="1"/>
  <c r="J24" i="91"/>
  <c r="Q24" i="91" s="1"/>
  <c r="M24" i="91"/>
  <c r="T24" i="91" s="1"/>
  <c r="L24" i="91"/>
  <c r="S24" i="91" s="1"/>
  <c r="I24" i="91"/>
  <c r="P24" i="91" s="1"/>
  <c r="M23" i="91"/>
  <c r="T23" i="91" s="1"/>
  <c r="K23" i="91"/>
  <c r="R23" i="91" s="1"/>
  <c r="J23" i="91"/>
  <c r="Q23" i="91" s="1"/>
  <c r="I23" i="91"/>
  <c r="P23" i="91" s="1"/>
  <c r="L23" i="91"/>
  <c r="S23" i="91" s="1"/>
  <c r="K29" i="91"/>
  <c r="R29" i="91" s="1"/>
  <c r="J29" i="91"/>
  <c r="Q29" i="91" s="1"/>
  <c r="O29" i="91"/>
  <c r="M29" i="91"/>
  <c r="T29" i="91" s="1"/>
  <c r="L29" i="91"/>
  <c r="S29" i="91" s="1"/>
  <c r="I29" i="91"/>
  <c r="P29" i="91" s="1"/>
  <c r="L30" i="91"/>
  <c r="S30" i="91" s="1"/>
  <c r="K30" i="91"/>
  <c r="R30" i="91" s="1"/>
  <c r="J30" i="91"/>
  <c r="Q30" i="91" s="1"/>
  <c r="I30" i="91"/>
  <c r="P30" i="91" s="1"/>
  <c r="M30" i="91"/>
  <c r="T30" i="91" s="1"/>
  <c r="M16" i="91"/>
  <c r="T16" i="91" s="1"/>
  <c r="L16" i="91"/>
  <c r="S16" i="91" s="1"/>
  <c r="J16" i="91"/>
  <c r="Q16" i="91" s="1"/>
  <c r="I16" i="91"/>
  <c r="P16" i="91" s="1"/>
  <c r="K16" i="91"/>
  <c r="R16" i="91" s="1"/>
  <c r="M18" i="91"/>
  <c r="T18" i="91" s="1"/>
  <c r="K18" i="91"/>
  <c r="R18" i="91" s="1"/>
  <c r="J18" i="91"/>
  <c r="Q18" i="91" s="1"/>
  <c r="I18" i="91"/>
  <c r="P18" i="91" s="1"/>
  <c r="L18" i="91"/>
  <c r="S18" i="91" s="1"/>
  <c r="M21" i="91"/>
  <c r="T21" i="91" s="1"/>
  <c r="L21" i="91"/>
  <c r="S21" i="91" s="1"/>
  <c r="J21" i="91"/>
  <c r="Q21" i="91" s="1"/>
  <c r="I21" i="91"/>
  <c r="P21" i="91" s="1"/>
  <c r="O21" i="91"/>
  <c r="K21" i="91"/>
  <c r="R21" i="91" s="1"/>
  <c r="I32" i="91"/>
  <c r="P32" i="91" s="1"/>
  <c r="M32" i="91"/>
  <c r="T32" i="91" s="1"/>
  <c r="L32" i="91"/>
  <c r="S32" i="91" s="1"/>
  <c r="K32" i="91"/>
  <c r="R32" i="91" s="1"/>
  <c r="J32" i="91"/>
  <c r="Q32" i="91" s="1"/>
  <c r="M28" i="91"/>
  <c r="T28" i="91" s="1"/>
  <c r="K28" i="91"/>
  <c r="R28" i="91" s="1"/>
  <c r="J28" i="91"/>
  <c r="Q28" i="91" s="1"/>
  <c r="I28" i="91"/>
  <c r="P28" i="91" s="1"/>
  <c r="L28" i="91"/>
  <c r="S28" i="91" s="1"/>
  <c r="M15" i="91"/>
  <c r="T15" i="91" s="1"/>
  <c r="J15" i="91"/>
  <c r="Q15" i="91" s="1"/>
  <c r="L15" i="91"/>
  <c r="S15" i="91" s="1"/>
  <c r="K15" i="91"/>
  <c r="R15" i="91" s="1"/>
  <c r="I15" i="91"/>
  <c r="P15" i="91" s="1"/>
  <c r="K14" i="91"/>
  <c r="R14" i="91" s="1"/>
  <c r="J14" i="91"/>
  <c r="Q14" i="91" s="1"/>
  <c r="T14" i="91"/>
  <c r="I14" i="91"/>
  <c r="P14" i="91" s="1"/>
  <c r="L14" i="91"/>
  <c r="S14" i="91" s="1"/>
  <c r="M20" i="91"/>
  <c r="T20" i="91" s="1"/>
  <c r="L20" i="91"/>
  <c r="S20" i="91" s="1"/>
  <c r="K20" i="91"/>
  <c r="R20" i="91" s="1"/>
  <c r="J20" i="91"/>
  <c r="Q20" i="91" s="1"/>
  <c r="I20" i="91"/>
  <c r="P20" i="91" s="1"/>
  <c r="L26" i="91"/>
  <c r="S26" i="91" s="1"/>
  <c r="K26" i="91"/>
  <c r="R26" i="91" s="1"/>
  <c r="I26" i="91"/>
  <c r="P26" i="91" s="1"/>
  <c r="M26" i="91"/>
  <c r="T26" i="91" s="1"/>
  <c r="J26" i="91"/>
  <c r="Q26" i="91" s="1"/>
  <c r="K19" i="91"/>
  <c r="R19" i="91" s="1"/>
  <c r="J19" i="91"/>
  <c r="Q19" i="91" s="1"/>
  <c r="M19" i="91"/>
  <c r="T19" i="91" s="1"/>
  <c r="L19" i="91"/>
  <c r="S19" i="91" s="1"/>
  <c r="I19" i="91"/>
  <c r="P19" i="91" s="1"/>
  <c r="M25" i="91"/>
  <c r="T25" i="91" s="1"/>
  <c r="L25" i="91"/>
  <c r="S25" i="91" s="1"/>
  <c r="K25" i="91"/>
  <c r="R25" i="91" s="1"/>
  <c r="J25" i="91"/>
  <c r="Q25" i="91" s="1"/>
  <c r="O25" i="91"/>
  <c r="I25" i="91"/>
  <c r="P25" i="91" s="1"/>
  <c r="J19" i="90"/>
  <c r="Q19" i="90" s="1"/>
  <c r="N19" i="90"/>
  <c r="I18" i="90"/>
  <c r="J18" i="90" s="1"/>
  <c r="Q18" i="90" s="1"/>
  <c r="I31" i="90"/>
  <c r="I26" i="90"/>
  <c r="I25" i="90"/>
  <c r="I20" i="90"/>
  <c r="I15" i="90"/>
  <c r="I32" i="90"/>
  <c r="I27" i="90"/>
  <c r="N13" i="90"/>
  <c r="I21" i="90"/>
  <c r="I30" i="90"/>
  <c r="J13" i="90"/>
  <c r="Q13" i="90" s="1"/>
  <c r="I14" i="90"/>
  <c r="I22" i="90"/>
  <c r="I23" i="90"/>
  <c r="I24" i="90"/>
  <c r="I28" i="90"/>
  <c r="N33" i="90"/>
  <c r="J33" i="90"/>
  <c r="Q33" i="90" s="1"/>
  <c r="I16" i="90"/>
  <c r="I17" i="90"/>
  <c r="I29" i="90"/>
  <c r="N18" i="90" l="1"/>
  <c r="M18" i="90" s="1"/>
  <c r="T18" i="90" s="1"/>
  <c r="N25" i="90"/>
  <c r="J25" i="90"/>
  <c r="Q25" i="90" s="1"/>
  <c r="P25" i="90"/>
  <c r="J24" i="90"/>
  <c r="Q24" i="90" s="1"/>
  <c r="N24" i="90"/>
  <c r="N27" i="90"/>
  <c r="J27" i="90"/>
  <c r="Q27" i="90" s="1"/>
  <c r="P29" i="90"/>
  <c r="N29" i="90"/>
  <c r="J29" i="90"/>
  <c r="Q29" i="90" s="1"/>
  <c r="J23" i="90"/>
  <c r="Q23" i="90" s="1"/>
  <c r="N23" i="90"/>
  <c r="J30" i="90"/>
  <c r="Q30" i="90" s="1"/>
  <c r="N30" i="90"/>
  <c r="N32" i="90"/>
  <c r="J32" i="90"/>
  <c r="Q32" i="90" s="1"/>
  <c r="J26" i="90"/>
  <c r="Q26" i="90" s="1"/>
  <c r="N26" i="90"/>
  <c r="P17" i="90"/>
  <c r="N17" i="90"/>
  <c r="J17" i="90"/>
  <c r="Q17" i="90" s="1"/>
  <c r="U33" i="90"/>
  <c r="K33" i="90"/>
  <c r="R33" i="90" s="1"/>
  <c r="L33" i="90"/>
  <c r="S33" i="90" s="1"/>
  <c r="M33" i="90"/>
  <c r="T33" i="90" s="1"/>
  <c r="N22" i="90"/>
  <c r="J22" i="90"/>
  <c r="Q22" i="90" s="1"/>
  <c r="N21" i="90"/>
  <c r="J21" i="90"/>
  <c r="Q21" i="90" s="1"/>
  <c r="P21" i="90"/>
  <c r="J15" i="90"/>
  <c r="Q15" i="90" s="1"/>
  <c r="N15" i="90"/>
  <c r="J31" i="90"/>
  <c r="Q31" i="90" s="1"/>
  <c r="N31" i="90"/>
  <c r="N16" i="90"/>
  <c r="J16" i="90"/>
  <c r="Q16" i="90" s="1"/>
  <c r="N28" i="90"/>
  <c r="J28" i="90"/>
  <c r="Q28" i="90" s="1"/>
  <c r="J14" i="90"/>
  <c r="Q14" i="90" s="1"/>
  <c r="N14" i="90"/>
  <c r="U13" i="90"/>
  <c r="L13" i="90"/>
  <c r="S13" i="90" s="1"/>
  <c r="K13" i="90"/>
  <c r="R13" i="90" s="1"/>
  <c r="M13" i="90"/>
  <c r="T13" i="90" s="1"/>
  <c r="J20" i="90"/>
  <c r="Q20" i="90" s="1"/>
  <c r="N20" i="90"/>
  <c r="L19" i="90"/>
  <c r="S19" i="90" s="1"/>
  <c r="M19" i="90"/>
  <c r="T19" i="90" s="1"/>
  <c r="K19" i="90"/>
  <c r="R19" i="90" s="1"/>
  <c r="U19" i="90"/>
  <c r="K18" i="90" l="1"/>
  <c r="R18" i="90" s="1"/>
  <c r="U18" i="90"/>
  <c r="L18" i="90"/>
  <c r="S18" i="90" s="1"/>
  <c r="L14" i="90"/>
  <c r="S14" i="90" s="1"/>
  <c r="M14" i="90"/>
  <c r="T14" i="90" s="1"/>
  <c r="K14" i="90"/>
  <c r="R14" i="90" s="1"/>
  <c r="U14" i="90"/>
  <c r="M15" i="90"/>
  <c r="T15" i="90" s="1"/>
  <c r="U15" i="90"/>
  <c r="L15" i="90"/>
  <c r="S15" i="90" s="1"/>
  <c r="K15" i="90"/>
  <c r="R15" i="90" s="1"/>
  <c r="L21" i="90"/>
  <c r="S21" i="90" s="1"/>
  <c r="U21" i="90"/>
  <c r="K21" i="90"/>
  <c r="R21" i="90" s="1"/>
  <c r="M21" i="90"/>
  <c r="T21" i="90" s="1"/>
  <c r="K17" i="90"/>
  <c r="R17" i="90" s="1"/>
  <c r="U17" i="90"/>
  <c r="M17" i="90"/>
  <c r="T17" i="90" s="1"/>
  <c r="L17" i="90"/>
  <c r="S17" i="90" s="1"/>
  <c r="U23" i="90"/>
  <c r="K23" i="90"/>
  <c r="R23" i="90" s="1"/>
  <c r="M23" i="90"/>
  <c r="T23" i="90" s="1"/>
  <c r="L23" i="90"/>
  <c r="S23" i="90" s="1"/>
  <c r="U16" i="90"/>
  <c r="M16" i="90"/>
  <c r="T16" i="90" s="1"/>
  <c r="L16" i="90"/>
  <c r="S16" i="90" s="1"/>
  <c r="K16" i="90"/>
  <c r="R16" i="90" s="1"/>
  <c r="M32" i="90"/>
  <c r="T32" i="90" s="1"/>
  <c r="L32" i="90"/>
  <c r="S32" i="90" s="1"/>
  <c r="U32" i="90"/>
  <c r="K32" i="90"/>
  <c r="R32" i="90" s="1"/>
  <c r="M20" i="90"/>
  <c r="T20" i="90" s="1"/>
  <c r="L20" i="90"/>
  <c r="S20" i="90" s="1"/>
  <c r="K20" i="90"/>
  <c r="R20" i="90" s="1"/>
  <c r="U20" i="90"/>
  <c r="M31" i="90"/>
  <c r="T31" i="90" s="1"/>
  <c r="L31" i="90"/>
  <c r="S31" i="90" s="1"/>
  <c r="U31" i="90"/>
  <c r="K31" i="90"/>
  <c r="R31" i="90" s="1"/>
  <c r="K22" i="90"/>
  <c r="R22" i="90" s="1"/>
  <c r="L22" i="90"/>
  <c r="S22" i="90" s="1"/>
  <c r="U22" i="90"/>
  <c r="M22" i="90"/>
  <c r="T22" i="90" s="1"/>
  <c r="M26" i="90"/>
  <c r="T26" i="90" s="1"/>
  <c r="L26" i="90"/>
  <c r="S26" i="90" s="1"/>
  <c r="U26" i="90"/>
  <c r="K26" i="90"/>
  <c r="R26" i="90" s="1"/>
  <c r="L30" i="90"/>
  <c r="S30" i="90" s="1"/>
  <c r="U30" i="90"/>
  <c r="K30" i="90"/>
  <c r="R30" i="90" s="1"/>
  <c r="M30" i="90"/>
  <c r="T30" i="90" s="1"/>
  <c r="M27" i="90"/>
  <c r="T27" i="90" s="1"/>
  <c r="L27" i="90"/>
  <c r="S27" i="90" s="1"/>
  <c r="U27" i="90"/>
  <c r="K27" i="90"/>
  <c r="R27" i="90" s="1"/>
  <c r="U28" i="90"/>
  <c r="K28" i="90"/>
  <c r="R28" i="90" s="1"/>
  <c r="L28" i="90"/>
  <c r="S28" i="90" s="1"/>
  <c r="M28" i="90"/>
  <c r="T28" i="90" s="1"/>
  <c r="U29" i="90"/>
  <c r="L29" i="90"/>
  <c r="S29" i="90" s="1"/>
  <c r="K29" i="90"/>
  <c r="R29" i="90" s="1"/>
  <c r="M29" i="90"/>
  <c r="T29" i="90" s="1"/>
  <c r="L24" i="90"/>
  <c r="S24" i="90" s="1"/>
  <c r="U24" i="90"/>
  <c r="M24" i="90"/>
  <c r="T24" i="90" s="1"/>
  <c r="K24" i="90"/>
  <c r="R24" i="90" s="1"/>
  <c r="M25" i="90"/>
  <c r="T25" i="90" s="1"/>
  <c r="U25" i="90"/>
  <c r="L25" i="90"/>
  <c r="S25" i="90" s="1"/>
  <c r="K25" i="90"/>
  <c r="R25" i="90" s="1"/>
  <c r="I13" i="74" l="1"/>
  <c r="N34" i="74" l="1"/>
  <c r="M34" i="74" s="1"/>
  <c r="P33" i="74"/>
  <c r="I33" i="74"/>
  <c r="I30" i="74" s="1"/>
  <c r="P13" i="74"/>
  <c r="N33" i="74" l="1"/>
  <c r="U33" i="74" s="1"/>
  <c r="I19" i="74"/>
  <c r="I14" i="74"/>
  <c r="I15" i="74"/>
  <c r="I18" i="74"/>
  <c r="I16" i="74"/>
  <c r="I20" i="74"/>
  <c r="I17" i="74"/>
  <c r="N30" i="74"/>
  <c r="J30" i="74"/>
  <c r="Q30" i="74" s="1"/>
  <c r="I23" i="74"/>
  <c r="I21" i="74"/>
  <c r="J33" i="74"/>
  <c r="Q33" i="74" s="1"/>
  <c r="J13" i="74"/>
  <c r="Q13" i="74" s="1"/>
  <c r="I28" i="74"/>
  <c r="I26" i="74"/>
  <c r="I31" i="74"/>
  <c r="I24" i="74"/>
  <c r="I29" i="74"/>
  <c r="N13" i="74"/>
  <c r="K34" i="74"/>
  <c r="I22" i="74"/>
  <c r="I27" i="74"/>
  <c r="I32" i="74"/>
  <c r="L34" i="74"/>
  <c r="I25" i="74"/>
  <c r="K33" i="74" l="1"/>
  <c r="R33" i="74" s="1"/>
  <c r="L33" i="74"/>
  <c r="S33" i="74" s="1"/>
  <c r="J27" i="74"/>
  <c r="Q27" i="74" s="1"/>
  <c r="N27" i="74"/>
  <c r="N19" i="74"/>
  <c r="J19" i="74"/>
  <c r="Q19" i="74" s="1"/>
  <c r="N16" i="74"/>
  <c r="J16" i="74"/>
  <c r="Q16" i="74" s="1"/>
  <c r="J22" i="74"/>
  <c r="Q22" i="74" s="1"/>
  <c r="N22" i="74"/>
  <c r="J14" i="74"/>
  <c r="Q14" i="74" s="1"/>
  <c r="N14" i="74"/>
  <c r="N23" i="74"/>
  <c r="J23" i="74"/>
  <c r="Q23" i="74" s="1"/>
  <c r="J25" i="74"/>
  <c r="Q25" i="74" s="1"/>
  <c r="P25" i="74"/>
  <c r="N25" i="74"/>
  <c r="N26" i="74"/>
  <c r="J26" i="74"/>
  <c r="Q26" i="74" s="1"/>
  <c r="J20" i="74"/>
  <c r="Q20" i="74" s="1"/>
  <c r="N20" i="74"/>
  <c r="K13" i="74"/>
  <c r="R13" i="74" s="1"/>
  <c r="M13" i="74"/>
  <c r="T13" i="74" s="1"/>
  <c r="U13" i="74"/>
  <c r="L13" i="74"/>
  <c r="S13" i="74" s="1"/>
  <c r="N28" i="74"/>
  <c r="J28" i="74"/>
  <c r="Q28" i="74" s="1"/>
  <c r="J17" i="74"/>
  <c r="Q17" i="74" s="1"/>
  <c r="P17" i="74"/>
  <c r="N17" i="74"/>
  <c r="J15" i="74"/>
  <c r="Q15" i="74" s="1"/>
  <c r="N15" i="74"/>
  <c r="N18" i="74"/>
  <c r="J18" i="74"/>
  <c r="Q18" i="74" s="1"/>
  <c r="M33" i="74"/>
  <c r="T33" i="74" s="1"/>
  <c r="J29" i="74"/>
  <c r="Q29" i="74" s="1"/>
  <c r="N29" i="74"/>
  <c r="P29" i="74"/>
  <c r="N31" i="74"/>
  <c r="J31" i="74"/>
  <c r="Q31" i="74" s="1"/>
  <c r="J32" i="74"/>
  <c r="Q32" i="74" s="1"/>
  <c r="N32" i="74"/>
  <c r="J24" i="74"/>
  <c r="Q24" i="74" s="1"/>
  <c r="N24" i="74"/>
  <c r="P21" i="74"/>
  <c r="N21" i="74"/>
  <c r="J21" i="74"/>
  <c r="Q21" i="74" s="1"/>
  <c r="M30" i="74"/>
  <c r="T30" i="74" s="1"/>
  <c r="L30" i="74"/>
  <c r="S30" i="74" s="1"/>
  <c r="U30" i="74"/>
  <c r="K30" i="74"/>
  <c r="R30" i="74" s="1"/>
  <c r="N34" i="73"/>
  <c r="L34" i="73" s="1"/>
  <c r="P33" i="73"/>
  <c r="I33" i="73"/>
  <c r="P13" i="73"/>
  <c r="I13" i="73"/>
  <c r="K34" i="73" l="1"/>
  <c r="M34" i="73"/>
  <c r="I30" i="73"/>
  <c r="J30" i="73" s="1"/>
  <c r="Q30" i="73" s="1"/>
  <c r="N13" i="73"/>
  <c r="U13" i="73" s="1"/>
  <c r="J13" i="73"/>
  <c r="Q13" i="73" s="1"/>
  <c r="I18" i="73"/>
  <c r="J18" i="73" s="1"/>
  <c r="Q18" i="73" s="1"/>
  <c r="I28" i="73"/>
  <c r="J28" i="73" s="1"/>
  <c r="Q28" i="73" s="1"/>
  <c r="I23" i="73"/>
  <c r="N23" i="73" s="1"/>
  <c r="U23" i="73" s="1"/>
  <c r="I15" i="73"/>
  <c r="J15" i="73" s="1"/>
  <c r="Q15" i="73" s="1"/>
  <c r="U32" i="74"/>
  <c r="K32" i="74"/>
  <c r="R32" i="74" s="1"/>
  <c r="M32" i="74"/>
  <c r="T32" i="74" s="1"/>
  <c r="L32" i="74"/>
  <c r="S32" i="74" s="1"/>
  <c r="M28" i="74"/>
  <c r="T28" i="74" s="1"/>
  <c r="L28" i="74"/>
  <c r="S28" i="74" s="1"/>
  <c r="U28" i="74"/>
  <c r="K28" i="74"/>
  <c r="R28" i="74" s="1"/>
  <c r="M26" i="74"/>
  <c r="T26" i="74" s="1"/>
  <c r="L26" i="74"/>
  <c r="S26" i="74" s="1"/>
  <c r="U26" i="74"/>
  <c r="K26" i="74"/>
  <c r="R26" i="74" s="1"/>
  <c r="U22" i="74"/>
  <c r="K22" i="74"/>
  <c r="R22" i="74" s="1"/>
  <c r="L22" i="74"/>
  <c r="S22" i="74" s="1"/>
  <c r="M22" i="74"/>
  <c r="T22" i="74" s="1"/>
  <c r="M18" i="74"/>
  <c r="T18" i="74" s="1"/>
  <c r="L18" i="74"/>
  <c r="S18" i="74" s="1"/>
  <c r="U18" i="74"/>
  <c r="K18" i="74"/>
  <c r="R18" i="74" s="1"/>
  <c r="M25" i="74"/>
  <c r="T25" i="74" s="1"/>
  <c r="K25" i="74"/>
  <c r="R25" i="74" s="1"/>
  <c r="U25" i="74"/>
  <c r="L25" i="74"/>
  <c r="S25" i="74" s="1"/>
  <c r="M31" i="74"/>
  <c r="T31" i="74" s="1"/>
  <c r="L31" i="74"/>
  <c r="S31" i="74" s="1"/>
  <c r="U31" i="74"/>
  <c r="K31" i="74"/>
  <c r="R31" i="74" s="1"/>
  <c r="M21" i="74"/>
  <c r="T21" i="74" s="1"/>
  <c r="U21" i="74"/>
  <c r="L21" i="74"/>
  <c r="S21" i="74" s="1"/>
  <c r="K21" i="74"/>
  <c r="R21" i="74" s="1"/>
  <c r="K17" i="74"/>
  <c r="R17" i="74" s="1"/>
  <c r="U17" i="74"/>
  <c r="L17" i="74"/>
  <c r="S17" i="74" s="1"/>
  <c r="M17" i="74"/>
  <c r="T17" i="74" s="1"/>
  <c r="K15" i="74"/>
  <c r="R15" i="74" s="1"/>
  <c r="L15" i="74"/>
  <c r="S15" i="74" s="1"/>
  <c r="U15" i="74"/>
  <c r="M15" i="74"/>
  <c r="T15" i="74" s="1"/>
  <c r="M16" i="74"/>
  <c r="T16" i="74" s="1"/>
  <c r="L16" i="74"/>
  <c r="S16" i="74" s="1"/>
  <c r="U16" i="74"/>
  <c r="K16" i="74"/>
  <c r="R16" i="74" s="1"/>
  <c r="M29" i="74"/>
  <c r="T29" i="74" s="1"/>
  <c r="U29" i="74"/>
  <c r="L29" i="74"/>
  <c r="S29" i="74" s="1"/>
  <c r="K29" i="74"/>
  <c r="R29" i="74" s="1"/>
  <c r="M20" i="74"/>
  <c r="T20" i="74" s="1"/>
  <c r="U20" i="74"/>
  <c r="L20" i="74"/>
  <c r="S20" i="74" s="1"/>
  <c r="K20" i="74"/>
  <c r="R20" i="74" s="1"/>
  <c r="M23" i="74"/>
  <c r="T23" i="74" s="1"/>
  <c r="L23" i="74"/>
  <c r="S23" i="74" s="1"/>
  <c r="U23" i="74"/>
  <c r="K23" i="74"/>
  <c r="R23" i="74" s="1"/>
  <c r="L19" i="74"/>
  <c r="S19" i="74" s="1"/>
  <c r="U19" i="74"/>
  <c r="K19" i="74"/>
  <c r="R19" i="74" s="1"/>
  <c r="M19" i="74"/>
  <c r="T19" i="74" s="1"/>
  <c r="M24" i="74"/>
  <c r="T24" i="74" s="1"/>
  <c r="L24" i="74"/>
  <c r="S24" i="74" s="1"/>
  <c r="K24" i="74"/>
  <c r="R24" i="74" s="1"/>
  <c r="U24" i="74"/>
  <c r="L14" i="74"/>
  <c r="S14" i="74" s="1"/>
  <c r="U14" i="74"/>
  <c r="K14" i="74"/>
  <c r="R14" i="74" s="1"/>
  <c r="M14" i="74"/>
  <c r="T14" i="74" s="1"/>
  <c r="U27" i="74"/>
  <c r="K27" i="74"/>
  <c r="R27" i="74" s="1"/>
  <c r="L27" i="74"/>
  <c r="S27" i="74" s="1"/>
  <c r="M27" i="74"/>
  <c r="T27" i="74" s="1"/>
  <c r="I26" i="73"/>
  <c r="I29" i="73"/>
  <c r="I16" i="73"/>
  <c r="I22" i="73"/>
  <c r="I27" i="73"/>
  <c r="I32" i="73"/>
  <c r="N33" i="73"/>
  <c r="I21" i="73"/>
  <c r="I24" i="73"/>
  <c r="I20" i="73"/>
  <c r="I25" i="73"/>
  <c r="J33" i="73"/>
  <c r="Q33" i="73" s="1"/>
  <c r="I31" i="73"/>
  <c r="I14" i="73"/>
  <c r="I19" i="73"/>
  <c r="I17" i="73"/>
  <c r="N30" i="73" l="1"/>
  <c r="K30" i="73" s="1"/>
  <c r="R30" i="73" s="1"/>
  <c r="N18" i="73"/>
  <c r="K18" i="73" s="1"/>
  <c r="R18" i="73" s="1"/>
  <c r="N15" i="73"/>
  <c r="M15" i="73" s="1"/>
  <c r="T15" i="73" s="1"/>
  <c r="N28" i="73"/>
  <c r="M28" i="73" s="1"/>
  <c r="T28" i="73" s="1"/>
  <c r="M13" i="73"/>
  <c r="T13" i="73" s="1"/>
  <c r="K13" i="73"/>
  <c r="R13" i="73" s="1"/>
  <c r="L13" i="73"/>
  <c r="S13" i="73" s="1"/>
  <c r="J23" i="73"/>
  <c r="Q23" i="73" s="1"/>
  <c r="K33" i="73"/>
  <c r="R33" i="73" s="1"/>
  <c r="M33" i="73"/>
  <c r="T33" i="73" s="1"/>
  <c r="U33" i="73"/>
  <c r="L33" i="73"/>
  <c r="S33" i="73" s="1"/>
  <c r="N16" i="73"/>
  <c r="J16" i="73"/>
  <c r="Q16" i="73" s="1"/>
  <c r="J14" i="73"/>
  <c r="Q14" i="73" s="1"/>
  <c r="N14" i="73"/>
  <c r="N32" i="73"/>
  <c r="J32" i="73"/>
  <c r="Q32" i="73" s="1"/>
  <c r="P21" i="73"/>
  <c r="N21" i="73"/>
  <c r="J21" i="73"/>
  <c r="Q21" i="73" s="1"/>
  <c r="N31" i="73"/>
  <c r="J31" i="73"/>
  <c r="Q31" i="73" s="1"/>
  <c r="N29" i="73"/>
  <c r="P29" i="73"/>
  <c r="J29" i="73"/>
  <c r="Q29" i="73" s="1"/>
  <c r="J24" i="73"/>
  <c r="Q24" i="73" s="1"/>
  <c r="N24" i="73"/>
  <c r="N17" i="73"/>
  <c r="J17" i="73"/>
  <c r="Q17" i="73" s="1"/>
  <c r="P17" i="73"/>
  <c r="J19" i="73"/>
  <c r="Q19" i="73" s="1"/>
  <c r="N19" i="73"/>
  <c r="J27" i="73"/>
  <c r="Q27" i="73" s="1"/>
  <c r="N27" i="73"/>
  <c r="J20" i="73"/>
  <c r="Q20" i="73" s="1"/>
  <c r="N20" i="73"/>
  <c r="J25" i="73"/>
  <c r="Q25" i="73" s="1"/>
  <c r="P25" i="73"/>
  <c r="N25" i="73"/>
  <c r="J22" i="73"/>
  <c r="Q22" i="73" s="1"/>
  <c r="N22" i="73"/>
  <c r="N26" i="73"/>
  <c r="J26" i="73"/>
  <c r="Q26" i="73" s="1"/>
  <c r="L30" i="73" l="1"/>
  <c r="S30" i="73" s="1"/>
  <c r="U30" i="73"/>
  <c r="M30" i="73"/>
  <c r="T30" i="73" s="1"/>
  <c r="L18" i="73"/>
  <c r="S18" i="73" s="1"/>
  <c r="M18" i="73"/>
  <c r="T18" i="73" s="1"/>
  <c r="U18" i="73"/>
  <c r="U28" i="73"/>
  <c r="K28" i="73"/>
  <c r="R28" i="73" s="1"/>
  <c r="L28" i="73"/>
  <c r="S28" i="73" s="1"/>
  <c r="K15" i="73"/>
  <c r="R15" i="73" s="1"/>
  <c r="U15" i="73"/>
  <c r="L15" i="73"/>
  <c r="S15" i="73" s="1"/>
  <c r="M23" i="73"/>
  <c r="T23" i="73" s="1"/>
  <c r="L23" i="73"/>
  <c r="S23" i="73" s="1"/>
  <c r="K23" i="73"/>
  <c r="R23" i="73" s="1"/>
  <c r="M20" i="73"/>
  <c r="T20" i="73" s="1"/>
  <c r="K20" i="73"/>
  <c r="R20" i="73" s="1"/>
  <c r="L20" i="73"/>
  <c r="S20" i="73" s="1"/>
  <c r="U20" i="73"/>
  <c r="U17" i="73"/>
  <c r="L17" i="73"/>
  <c r="S17" i="73" s="1"/>
  <c r="K17" i="73"/>
  <c r="R17" i="73" s="1"/>
  <c r="M17" i="73"/>
  <c r="T17" i="73" s="1"/>
  <c r="M31" i="73"/>
  <c r="T31" i="73" s="1"/>
  <c r="L31" i="73"/>
  <c r="S31" i="73" s="1"/>
  <c r="U31" i="73"/>
  <c r="K31" i="73"/>
  <c r="R31" i="73" s="1"/>
  <c r="M14" i="73"/>
  <c r="T14" i="73" s="1"/>
  <c r="L14" i="73"/>
  <c r="S14" i="73" s="1"/>
  <c r="U14" i="73"/>
  <c r="K14" i="73"/>
  <c r="R14" i="73" s="1"/>
  <c r="M24" i="73"/>
  <c r="T24" i="73" s="1"/>
  <c r="L24" i="73"/>
  <c r="S24" i="73" s="1"/>
  <c r="U24" i="73"/>
  <c r="K24" i="73"/>
  <c r="R24" i="73" s="1"/>
  <c r="M26" i="73"/>
  <c r="T26" i="73" s="1"/>
  <c r="L26" i="73"/>
  <c r="S26" i="73" s="1"/>
  <c r="U26" i="73"/>
  <c r="K26" i="73"/>
  <c r="R26" i="73" s="1"/>
  <c r="U27" i="73"/>
  <c r="K27" i="73"/>
  <c r="R27" i="73" s="1"/>
  <c r="M27" i="73"/>
  <c r="T27" i="73" s="1"/>
  <c r="L27" i="73"/>
  <c r="S27" i="73" s="1"/>
  <c r="M29" i="73"/>
  <c r="T29" i="73" s="1"/>
  <c r="U29" i="73"/>
  <c r="L29" i="73"/>
  <c r="S29" i="73" s="1"/>
  <c r="K29" i="73"/>
  <c r="R29" i="73" s="1"/>
  <c r="L21" i="73"/>
  <c r="S21" i="73" s="1"/>
  <c r="K21" i="73"/>
  <c r="R21" i="73" s="1"/>
  <c r="M21" i="73"/>
  <c r="T21" i="73" s="1"/>
  <c r="U21" i="73"/>
  <c r="U16" i="73"/>
  <c r="L16" i="73"/>
  <c r="S16" i="73" s="1"/>
  <c r="K16" i="73"/>
  <c r="R16" i="73" s="1"/>
  <c r="M16" i="73"/>
  <c r="T16" i="73" s="1"/>
  <c r="U22" i="73"/>
  <c r="K22" i="73"/>
  <c r="R22" i="73" s="1"/>
  <c r="M22" i="73"/>
  <c r="T22" i="73" s="1"/>
  <c r="L22" i="73"/>
  <c r="S22" i="73" s="1"/>
  <c r="M19" i="73"/>
  <c r="T19" i="73" s="1"/>
  <c r="L19" i="73"/>
  <c r="S19" i="73" s="1"/>
  <c r="U19" i="73"/>
  <c r="K19" i="73"/>
  <c r="R19" i="73" s="1"/>
  <c r="M25" i="73"/>
  <c r="T25" i="73" s="1"/>
  <c r="L25" i="73"/>
  <c r="S25" i="73" s="1"/>
  <c r="U25" i="73"/>
  <c r="K25" i="73"/>
  <c r="R25" i="73" s="1"/>
  <c r="U32" i="73"/>
  <c r="K32" i="73"/>
  <c r="R32" i="73" s="1"/>
  <c r="M32" i="73"/>
  <c r="T32" i="73" s="1"/>
  <c r="L32" i="73"/>
  <c r="S32" i="73" s="1"/>
  <c r="L34" i="65" l="1"/>
  <c r="H34" i="65"/>
  <c r="N33" i="65"/>
  <c r="G33" i="65"/>
  <c r="N13" i="65"/>
  <c r="G13" i="65"/>
  <c r="K34" i="65" l="1"/>
  <c r="G22" i="65"/>
  <c r="H22" i="65" s="1"/>
  <c r="O22" i="65" s="1"/>
  <c r="G21" i="65"/>
  <c r="N21" i="65" s="1"/>
  <c r="G16" i="65"/>
  <c r="L16" i="65" s="1"/>
  <c r="S16" i="65" s="1"/>
  <c r="I34" i="65"/>
  <c r="G28" i="65"/>
  <c r="H28" i="65" s="1"/>
  <c r="O28" i="65" s="1"/>
  <c r="H33" i="65"/>
  <c r="O33" i="65" s="1"/>
  <c r="L33" i="65"/>
  <c r="G14" i="65"/>
  <c r="L14" i="65" s="1"/>
  <c r="S14" i="65" s="1"/>
  <c r="J34" i="65"/>
  <c r="G19" i="65"/>
  <c r="L19" i="65" s="1"/>
  <c r="S19" i="65" s="1"/>
  <c r="G26" i="65"/>
  <c r="G31" i="65"/>
  <c r="G24" i="65"/>
  <c r="G29" i="65"/>
  <c r="L13" i="65"/>
  <c r="G17" i="65"/>
  <c r="G27" i="65"/>
  <c r="G32" i="65"/>
  <c r="G15" i="65"/>
  <c r="G20" i="65"/>
  <c r="G25" i="65"/>
  <c r="G30" i="65"/>
  <c r="H13" i="65"/>
  <c r="O13" i="65" s="1"/>
  <c r="G18" i="65"/>
  <c r="G23" i="65"/>
  <c r="L22" i="65" l="1"/>
  <c r="K22" i="65" s="1"/>
  <c r="R22" i="65" s="1"/>
  <c r="H16" i="65"/>
  <c r="O16" i="65" s="1"/>
  <c r="H19" i="65"/>
  <c r="O19" i="65" s="1"/>
  <c r="H21" i="65"/>
  <c r="O21" i="65" s="1"/>
  <c r="L21" i="65"/>
  <c r="S21" i="65" s="1"/>
  <c r="H14" i="65"/>
  <c r="O14" i="65" s="1"/>
  <c r="L28" i="65"/>
  <c r="K28" i="65" s="1"/>
  <c r="R28" i="65" s="1"/>
  <c r="I33" i="65"/>
  <c r="P33" i="65" s="1"/>
  <c r="J33" i="65"/>
  <c r="Q33" i="65" s="1"/>
  <c r="K33" i="65"/>
  <c r="R33" i="65" s="1"/>
  <c r="S33" i="65"/>
  <c r="H20" i="65"/>
  <c r="O20" i="65" s="1"/>
  <c r="L20" i="65"/>
  <c r="H15" i="65"/>
  <c r="O15" i="65" s="1"/>
  <c r="L15" i="65"/>
  <c r="L29" i="65"/>
  <c r="H29" i="65"/>
  <c r="O29" i="65" s="1"/>
  <c r="N29" i="65"/>
  <c r="L18" i="65"/>
  <c r="H18" i="65"/>
  <c r="O18" i="65" s="1"/>
  <c r="H27" i="65"/>
  <c r="O27" i="65" s="1"/>
  <c r="L27" i="65"/>
  <c r="L24" i="65"/>
  <c r="H24" i="65"/>
  <c r="O24" i="65" s="1"/>
  <c r="H32" i="65"/>
  <c r="O32" i="65" s="1"/>
  <c r="L32" i="65"/>
  <c r="H30" i="65"/>
  <c r="O30" i="65" s="1"/>
  <c r="L30" i="65"/>
  <c r="H17" i="65"/>
  <c r="O17" i="65" s="1"/>
  <c r="L17" i="65"/>
  <c r="N17" i="65"/>
  <c r="L31" i="65"/>
  <c r="H31" i="65"/>
  <c r="O31" i="65" s="1"/>
  <c r="H23" i="65"/>
  <c r="O23" i="65" s="1"/>
  <c r="L23" i="65"/>
  <c r="H25" i="65"/>
  <c r="O25" i="65" s="1"/>
  <c r="N25" i="65"/>
  <c r="L25" i="65"/>
  <c r="L26" i="65"/>
  <c r="H26" i="65"/>
  <c r="O26" i="65" s="1"/>
  <c r="I13" i="65"/>
  <c r="P13" i="65" s="1"/>
  <c r="K13" i="65"/>
  <c r="R13" i="65" s="1"/>
  <c r="S13" i="65"/>
  <c r="J13" i="65"/>
  <c r="Q13" i="65" s="1"/>
  <c r="J22" i="65" l="1"/>
  <c r="Q22" i="65" s="1"/>
  <c r="S22" i="65"/>
  <c r="I16" i="65"/>
  <c r="P16" i="65" s="1"/>
  <c r="K16" i="65"/>
  <c r="R16" i="65" s="1"/>
  <c r="I22" i="65"/>
  <c r="P22" i="65" s="1"/>
  <c r="J16" i="65"/>
  <c r="Q16" i="65" s="1"/>
  <c r="J21" i="65"/>
  <c r="Q21" i="65" s="1"/>
  <c r="I21" i="65"/>
  <c r="P21" i="65" s="1"/>
  <c r="K21" i="65"/>
  <c r="R21" i="65" s="1"/>
  <c r="I19" i="65"/>
  <c r="P19" i="65" s="1"/>
  <c r="K19" i="65"/>
  <c r="R19" i="65" s="1"/>
  <c r="J19" i="65"/>
  <c r="Q19" i="65" s="1"/>
  <c r="J14" i="65"/>
  <c r="Q14" i="65" s="1"/>
  <c r="J28" i="65"/>
  <c r="Q28" i="65" s="1"/>
  <c r="S28" i="65"/>
  <c r="I14" i="65"/>
  <c r="P14" i="65" s="1"/>
  <c r="K14" i="65"/>
  <c r="R14" i="65" s="1"/>
  <c r="I28" i="65"/>
  <c r="P28" i="65" s="1"/>
  <c r="I24" i="65"/>
  <c r="P24" i="65" s="1"/>
  <c r="K24" i="65"/>
  <c r="R24" i="65" s="1"/>
  <c r="J24" i="65"/>
  <c r="Q24" i="65" s="1"/>
  <c r="S24" i="65"/>
  <c r="J27" i="65"/>
  <c r="Q27" i="65" s="1"/>
  <c r="K27" i="65"/>
  <c r="R27" i="65" s="1"/>
  <c r="S27" i="65"/>
  <c r="I27" i="65"/>
  <c r="P27" i="65" s="1"/>
  <c r="K29" i="65"/>
  <c r="R29" i="65" s="1"/>
  <c r="S29" i="65"/>
  <c r="J29" i="65"/>
  <c r="Q29" i="65" s="1"/>
  <c r="I29" i="65"/>
  <c r="P29" i="65" s="1"/>
  <c r="K17" i="65"/>
  <c r="R17" i="65" s="1"/>
  <c r="S17" i="65"/>
  <c r="J17" i="65"/>
  <c r="Q17" i="65" s="1"/>
  <c r="I17" i="65"/>
  <c r="P17" i="65" s="1"/>
  <c r="K23" i="65"/>
  <c r="R23" i="65" s="1"/>
  <c r="J23" i="65"/>
  <c r="Q23" i="65" s="1"/>
  <c r="S23" i="65"/>
  <c r="I23" i="65"/>
  <c r="P23" i="65" s="1"/>
  <c r="S15" i="65"/>
  <c r="I15" i="65"/>
  <c r="P15" i="65" s="1"/>
  <c r="J15" i="65"/>
  <c r="Q15" i="65" s="1"/>
  <c r="K15" i="65"/>
  <c r="R15" i="65" s="1"/>
  <c r="I25" i="65"/>
  <c r="P25" i="65" s="1"/>
  <c r="J25" i="65"/>
  <c r="Q25" i="65" s="1"/>
  <c r="S25" i="65"/>
  <c r="K25" i="65"/>
  <c r="R25" i="65" s="1"/>
  <c r="S30" i="65"/>
  <c r="I30" i="65"/>
  <c r="P30" i="65" s="1"/>
  <c r="K30" i="65"/>
  <c r="R30" i="65" s="1"/>
  <c r="J30" i="65"/>
  <c r="Q30" i="65" s="1"/>
  <c r="J32" i="65"/>
  <c r="Q32" i="65" s="1"/>
  <c r="S32" i="65"/>
  <c r="I32" i="65"/>
  <c r="P32" i="65" s="1"/>
  <c r="K32" i="65"/>
  <c r="R32" i="65" s="1"/>
  <c r="K18" i="65"/>
  <c r="R18" i="65" s="1"/>
  <c r="J18" i="65"/>
  <c r="Q18" i="65" s="1"/>
  <c r="S18" i="65"/>
  <c r="I18" i="65"/>
  <c r="P18" i="65" s="1"/>
  <c r="K31" i="65"/>
  <c r="R31" i="65" s="1"/>
  <c r="J31" i="65"/>
  <c r="Q31" i="65" s="1"/>
  <c r="S31" i="65"/>
  <c r="I31" i="65"/>
  <c r="P31" i="65" s="1"/>
  <c r="S20" i="65"/>
  <c r="I20" i="65"/>
  <c r="P20" i="65" s="1"/>
  <c r="J20" i="65"/>
  <c r="Q20" i="65" s="1"/>
  <c r="K20" i="65"/>
  <c r="R20" i="65" s="1"/>
  <c r="K26" i="65"/>
  <c r="R26" i="65" s="1"/>
  <c r="J26" i="65"/>
  <c r="Q26" i="65" s="1"/>
  <c r="S26" i="65"/>
  <c r="I26" i="65"/>
  <c r="P26" i="65" s="1"/>
</calcChain>
</file>

<file path=xl/sharedStrings.xml><?xml version="1.0" encoding="utf-8"?>
<sst xmlns="http://schemas.openxmlformats.org/spreadsheetml/2006/main" count="209" uniqueCount="71">
  <si>
    <t>LH</t>
  </si>
  <si>
    <t>LH_Y</t>
  </si>
  <si>
    <t>Y-Value</t>
  </si>
  <si>
    <t>RH_Y</t>
  </si>
  <si>
    <t>RH</t>
  </si>
  <si>
    <t>LM</t>
  </si>
  <si>
    <t>RM</t>
  </si>
  <si>
    <t>M</t>
  </si>
  <si>
    <t>Color Value Map</t>
  </si>
  <si>
    <t>Color Bar</t>
  </si>
  <si>
    <t>X-value</t>
  </si>
  <si>
    <t>Min</t>
  </si>
  <si>
    <t>Max</t>
  </si>
  <si>
    <t>LH_Color</t>
  </si>
  <si>
    <t>RH_Color</t>
  </si>
  <si>
    <t>Range Y =</t>
  </si>
  <si>
    <t xml:space="preserve">Range X = </t>
  </si>
  <si>
    <t>Left-hand color definition</t>
  </si>
  <si>
    <t>Right-hand color definition</t>
  </si>
  <si>
    <t>Information</t>
  </si>
  <si>
    <t>Marine Protected Area Coverage (% global marine area)</t>
  </si>
  <si>
    <t>Protected biomass</t>
  </si>
  <si>
    <t xml:space="preserve">Marine Protected </t>
  </si>
  <si>
    <t>Area Coverage</t>
  </si>
  <si>
    <t xml:space="preserve">Protected </t>
  </si>
  <si>
    <t>MR_Y</t>
  </si>
  <si>
    <t>Middle-right color definition</t>
  </si>
  <si>
    <t>M_Y</t>
  </si>
  <si>
    <t>Middle color definition</t>
  </si>
  <si>
    <r>
      <rPr>
        <b/>
        <sz val="14"/>
        <color theme="1"/>
        <rFont val="Calibri (Body)_x0000_"/>
      </rPr>
      <t>Green Sprouts - Color Bar Maker</t>
    </r>
    <r>
      <rPr>
        <sz val="12"/>
        <color theme="1"/>
        <rFont val="Calibri"/>
        <family val="2"/>
        <scheme val="minor"/>
      </rPr>
      <t xml:space="preserve"> - 4 Mar 2019 - v1.6 - PWL</t>
    </r>
  </si>
  <si>
    <t>Terrestrial Protected Area Coverage (% global land area)</t>
  </si>
  <si>
    <t>Color range =</t>
  </si>
  <si>
    <r>
      <rPr>
        <b/>
        <sz val="14"/>
        <color theme="1"/>
        <rFont val="Calibri (Body)_x0000_"/>
      </rPr>
      <t>Green Sprouts - Color Bar Maker</t>
    </r>
    <r>
      <rPr>
        <sz val="12"/>
        <color theme="1"/>
        <rFont val="Calibri"/>
        <family val="2"/>
        <scheme val="minor"/>
      </rPr>
      <t xml:space="preserve"> -</t>
    </r>
    <r>
      <rPr>
        <b/>
        <u/>
        <sz val="14"/>
        <color theme="1"/>
        <rFont val="Calibri (Body)_x0000_"/>
      </rPr>
      <t xml:space="preserve"> X non-linear </t>
    </r>
    <r>
      <rPr>
        <b/>
        <sz val="14"/>
        <color theme="1"/>
        <rFont val="Calibri (Body)_x0000_"/>
      </rPr>
      <t>-</t>
    </r>
    <r>
      <rPr>
        <sz val="12"/>
        <color theme="1"/>
        <rFont val="Calibri"/>
        <family val="2"/>
        <scheme val="minor"/>
      </rPr>
      <t xml:space="preserve"> 4 Mar 2019 - v1.5 - PWL</t>
    </r>
  </si>
  <si>
    <t xml:space="preserve">Carbon </t>
  </si>
  <si>
    <t>Carbon Sequestration</t>
  </si>
  <si>
    <t>ML</t>
  </si>
  <si>
    <t>MR</t>
  </si>
  <si>
    <t>Middle-left color definition</t>
  </si>
  <si>
    <t>ML_Y</t>
  </si>
  <si>
    <t>ML_Color</t>
  </si>
  <si>
    <t>M_Color</t>
  </si>
  <si>
    <t>MR_Color</t>
  </si>
  <si>
    <t>Green Sprouts - Color Bar Maker</t>
  </si>
  <si>
    <r>
      <rPr>
        <b/>
        <sz val="14"/>
        <color theme="1"/>
        <rFont val="Calibri (Body)_x0000_"/>
      </rPr>
      <t>Green Sprouts - Color Bar Maker</t>
    </r>
    <r>
      <rPr>
        <sz val="12"/>
        <color theme="1"/>
        <rFont val="Calibri"/>
        <family val="2"/>
        <scheme val="minor"/>
      </rPr>
      <t xml:space="preserve"> </t>
    </r>
  </si>
  <si>
    <t>Effectiveness</t>
  </si>
  <si>
    <t>Effectiveness of PAs</t>
  </si>
  <si>
    <t>Effectiveness of PAs (MPA design, protection level and management effectiveness)</t>
  </si>
  <si>
    <t>Crop production</t>
  </si>
  <si>
    <r>
      <rPr>
        <sz val="12"/>
        <color rgb="FF009C00"/>
        <rFont val="Calibri (Body)_x0000_"/>
      </rPr>
      <t>Dark green = best = 100</t>
    </r>
    <r>
      <rPr>
        <sz val="12"/>
        <color theme="1"/>
        <rFont val="Calibri"/>
        <family val="2"/>
        <scheme val="minor"/>
      </rPr>
      <t xml:space="preserve">; </t>
    </r>
    <r>
      <rPr>
        <sz val="12"/>
        <color theme="1" tint="0.34998626667073579"/>
        <rFont val="Calibri (Body)_x0000_"/>
      </rPr>
      <t>Dark grey = worst = -100</t>
    </r>
    <r>
      <rPr>
        <sz val="12"/>
        <color theme="1"/>
        <rFont val="Calibri"/>
        <family val="2"/>
        <scheme val="minor"/>
      </rPr>
      <t xml:space="preserve"> (same in all other sheets)</t>
    </r>
  </si>
  <si>
    <t>Food production</t>
  </si>
  <si>
    <t>Biodiversity</t>
  </si>
  <si>
    <t>Fisheries catch</t>
  </si>
  <si>
    <t>Material - Fisheries catch</t>
  </si>
  <si>
    <t>Biodiversity - Protected biomass</t>
  </si>
  <si>
    <t>Biodiversity - species richness, abundance</t>
  </si>
  <si>
    <t>Carbon</t>
  </si>
  <si>
    <t>Additional information about the ‘Shoots’</t>
  </si>
  <si>
    <r>
      <t>The initial step when developing the colour transitions is this excel-spreadsheet (</t>
    </r>
    <r>
      <rPr>
        <i/>
        <sz val="11"/>
        <color theme="1"/>
        <rFont val="Times New Roman"/>
        <family val="1"/>
      </rPr>
      <t>Shoots_PA.xls</t>
    </r>
    <r>
      <rPr>
        <sz val="11"/>
        <color theme="1"/>
        <rFont val="Times New Roman"/>
        <family val="1"/>
      </rPr>
      <t>), which serves as the ‘sparring’ platform for experts to develop and agree on the colour transitions, as a document of the author-judgement made for readers, and as a template for further, similar-types of analyses. Colour transitions can be linear or non-linear. Colour values range from -100 (grey) to +100 (green) across the surface of the Shoot. As one moves from the current status to areas towards the green end of the gradient the outcomes are considered to improve for biodiversity conservation, climate change mitigation or food provisioning; as one moves towards the grey end of the gradient, outcomes are considered to become worse than they currently are for biodiversity.</t>
    </r>
  </si>
  <si>
    <t>The numbers along the -100 to +100 are linked to the colour scale and are meant to guide the visualisation only; they represent the authors interpretation of the outcome of a change in PA. For specific modelling analyses on e.g. country scale they in principle could also be linked quantitatively to concrete modelling results.</t>
  </si>
  <si>
    <t>TPA</t>
  </si>
  <si>
    <t>MPA</t>
  </si>
  <si>
    <t>Terr-PA-carbon: Given the identified co-location and co-benefits of biodiversity for ecosystem carbon storage (Jung et al 2021, Mehrabi et al 2018, Strassburg et al 2020), we assume a mostly linear increase in carbon storage with increasing TPA coverage. However, biodiversity and ecosystem carbon sequestration are not perfectly co-located (Jung et al 2021, Mehrabi et al 2018, Soto-Navarro et al 2020), so selection of TPAs strictly based on biodiversity considerations (i.e., highest effectiveness) is assumed to reduce carbon sequestration compared to a placement that accounts for the co-location benefits. As such, the highest benefits for carbon sequestration (dark green) have been assigned to 50% TPA coverage at slightly less than the highest effectiveness. Lowest values (dark grey) are set for 0% TPA coverage.</t>
  </si>
  <si>
    <t>Terr-PA-crop: The response of food security to TPA coverage is the result of two conflicting, non-linear responses. The first is a positive response to TPA coverage that results from services to agricultural systems provided by TPAs (e.g., pollination, pest control) and from the use of living resources within TPAs for food. The second is a negative response to high levels of coverage at high levels of effectiveness. Decline in available  agric. land area and calories at 50% strict protection increase drastically, although with uncertainties w.r.t. how exactly the 50% would be implemented (impacts of order -10 to -20% vs. -25 to -45%; see e.g. Mehrabi et al., 2018); between 30% PA and 50% PA continued but farily small increase in impacts. Difference in impact between strict level and protection and shared landscapes (medium/low level of protection) is non-linear.</t>
  </si>
  <si>
    <t xml:space="preserve">Mar-PA-fisheries: In most cases food security, modelled here as catch, increases as MPA coverage increases because of the spillover of adults and export of eggs and larvae (Cabral et al 2019, Di Lorenzo et al 2020, Halpern et al 2009, Marshall et al 2019), even if spillover is largely dependent on fishing effort outside MPAs (Ohayon et al 2021). Although these effects could decline at high MPA coverage due to competition for space (Chollett et al 2016), especially at high efficiency when most human activities are excluded in most areas (Grorud-Colvert et al 2021), we still accounted for positive benefits of the maximum coverage of efficient MPAs on yield per effort as recent studies showed that the benefits of MPAs for the replenishment of fished populations has largely been underestimated until now (Marshall et al 2019) and that closing half of the ocean is viable economically (Sala et al 2018).
</t>
  </si>
  <si>
    <t>Literature:</t>
  </si>
  <si>
    <t xml:space="preserve">Mar-PA-carbon: Given the co-location and co-benefits of biodiversity for blue carbon ecosystem storage (Atwood et al 2017) we assumed an rapid increase in carbon storage with increasing PA coverage, but strongly depending also on effectiveness - analogue to the TPA relationship. For instance, ca. 4 of ocean protection would allow protection of most of the currently trawled area (Sala et al 2021); coastal vegetated -carbon rich- ecosystems only cover 0.2% of the ocean surface (Duarte et al 2013). The most carbon rich sediments are in the shallow seas (only 21% of the ocean area) (Atwood et al 2017). The response curve of carbon sequestration benefits to the level of effectiveness somewhat similar to that of biomass: little or no benefits at low levels of protection, steep increases with increasing level of protection and effectiveness, and slower increase after the 30% coverage is met, when all Blue Carbon ecosystems are protected.  </t>
  </si>
  <si>
    <t>Further information and literature; see manuscript text and Supplementary table S2</t>
  </si>
  <si>
    <t>Mar-PA-BD: The assumed effects of MPA coverage on biomass are increasing for all components of effectiveness. The rate of increase is much larger for high effectiveness when compared to low effectiveness (Grorud-Colvert et al 2021, Zupan et al 2018, Edgar et al 2014, Guidetti et al 2008). As connectivity can be weak even among dense network of MPAs (Assis et al 2021), benefits for species persistence require large increases in MPA coverage (Guilhaumon et al 2015). The rate of biomass increase within MPAs is expected to be sharp up to 30% global coverage with a lower increase for higher coverage, up to 50% (O'Leary et al 2016). Species-area relationships in marine systems are less well documented than in terrestrial systems and less used to interpret patterns of marine biodiversity; still, power-law relationships exist and these data thus provide -similar to our colour shading for TPAs- additional qualitiative support for the saturating response drawn (Neigel., 2003).</t>
  </si>
  <si>
    <t xml:space="preserve">Assis J, Fragkopoulou E, Serrão EA, Horta e Costa B, Gandra M, Abecasis D. 2021. Weak biodiversity connectivity in the European network of no-take marine protected areas. Science of The Total Environment 773: 145664.  10.1016/j.scitotenv.2021.145664.
Atwood TB, Connolly RM, Almahasheer H, Carnell PE, Duarte CM, et al. 2017. Global patterns in mangrove soil carbon stocks and losses. Nature Climate Change 7: 523-28.  10.1038/nclimate3326.
Butchart SHM, Clarke M, Smith RJ, Sykes RE, Scharlemann JPW, et al. 2015. Shortfalls and Solutions for Meeting National and Global Conservation Area Targets. Conservation Letters 8: 329-37.  10.1111/conl.12158.
Cabral RB, Halpern BS, Lester SE, White C, Gaines SD, Costello C. 2019. Designing MPAs for food security in open-access fisheries. Scientific Reports 9: 8033.  10.1038/s41598-019-44406-w.
Chollett I, Box SJ, Mumby PJ. 2016. Quantifying the squeezing or stretching of fisheries as they adapt to displacement by marine reserves. Conservation Biology 30: 166-75. 10.1111/cobi.12573.                                                   Connor E, McCoy E. 2001. Species–Area Relationships. Encyclopedia of Biodiversity 5: 397-411.  10.1016/B0-12-226865-2/00252-2.
Di Lorenzo M, Guidetti P, Calò A, Claudet J, Di Franco A. 2020. Assessing spillover from marine protected areas and its drivers: A meta-analytical approach. 1-10.  10.1111/faf.12469.
Di Minin E, Slotow R, Hunter LTB, Pouzols FM, Toivonen T, et al. 2016. Global priorities for national carnivore conservation under land use change. Scientific Reports 6. 10.1038/srep23814.
Duarte CM, Losada IJ, Hendriks IE, Mazarrasa I, Marbà N. 2013. The role of coastal plant communities for climate change mitigation and adaptation. Nature Climate Change 3: 961-68.  10.1038/nclimate1970.                                Edgar GJ, Stuart-Smith RD, Willis TJ, Kininmonth S, Baker SC, et al. 2014. Global conservation outcomes depend onmarine protected areas with five key features. Nature 506: 216-20.  10.1038/nature13022.
Geldmann J, Coad L, Barnes MD, Craigie ID, Woodley S, et al. 2018. A global analysis of management capacity and ecological outcomes in terrestrial protected areas. Conservation Letters 11 10.1111/conl.12434.
Grorud-Colvert K, Sullivan-Stack J, Roberts C, Constant V, Horta e Costa B, et al. 2021. The MPA Guide: A framework to achieve global goals for the ocean. Science 373: eabf0861.  doi:10.1126/science.abf0861.
Guidetti P, Milazzo M, Bussotti S, Molinari A, Murenu M, et al. 2008. Italian marine reserve effectiveness: Does enforcement matter? Biol Conserv 141: 699-709.  10.1016/j.biocon.2007.12.013.
Guilhaumon F, Albouy C, Claudet J, Velez L, Ben Rais Lasram F, et al. 2015. Representing taxonomic, phylogenetic and functional diversity: New challenges for Mediterranean marine-protected areas. Diversity and Distributions 21: 175-87.  10.1111/ddi.12280.
Halpern BS, Lester SE, Kellner JB. 2009. Spillover from marine reserves and the replenishment of fished stocks. Environmental Conservation 36: 268-76.  10.1017/S0376892910000032.
Jung M, Arnell A, de Lamo X, García-Rangel S, Lewis M, et al. 2021. Areas of global importance for conserving terrestrial biodiversity, carbon and water. Nature Ecology &amp; Evolution  10.1038/s41559-021-01528-7.
Marshall DJ, Gaines S, Warner R, Barneche DR, Bode M. 2019. Underestimating the benefits of marine protected areas for the replenishment of fished populations. Front Ecol Environ: 1-7.  10.1002/fee.2075.
Mehrabi Z, Ellis EC, Ramankutty N. 2018. The challenge of feeding the world while conserving half the planet. Nature Sustainability 1: 409-12.  10.1038/s41893-018-0119-8.
Mori AS, Isbell F, Seidl R. 2018. beta-Diversity, Community Assembly, and Ecosystem Functioning. Trends in Ecology &amp; Evolution 33: 549-64.  10.1016/j.tree.2018.04.012.                                                                                   Neigel JE. 2003. SPECIES–AREA RELATIONSHIPS AND MARINE CONSERVATION. Ecological Applications 13: 138-45.  10.1890/1051-0761(2003)
O'Leary BC, Winther-Janson M, Bainbridge JM, Aitken J, Hawkins JP, Roberts CM. 2016. Effective Coverage Targets for Ocean Protection. Conservation Letters 9: 398-404.  10.1111/conl.12247.
Ohayon S, Granot I, Belmaker J. 2021. A meta-analysis reveals edge effects within marine protected areas. Nature Ecology &amp; Evolution 5: 1301-08.  10.1038/s41559-021-01502-3.
Pimm SL, Jenkins CN, Li BV. 2018. How to protect half of Earth to ensure it protects sufficient biodiversity. Science Advances 4 10.1126/sciadv.aat2616.
Pouzols FM, Toivonen T, Di Minin E, Kukkala AS, Kullberg P, et al. 2014. Global protected area expansion is compromised by projected land-use and parochialism. Nature 516: 383-+.  10.1038/nature14032.
Sala E, Mayorga J, Costello C, Kroodsma D, Palomares MLD, et al. 2018. The economics of fishing the high seas. Science Advances 4: eaat2504-eaat04.  10.1126/sciadv.aat2504.                                                                                     Sala E, Mayorga J, Bradley D, Cabral RB, Atwood TB, et al. 2021. Protecting the global ocean for biodiversity, food and climate. Nature 592: 397-402.  10.1038/s41586-021-03371-z.
Santini L, Saura S, Rondinini C. 2016. Connectivity of the global network of protected areas. Diversity and Distributions 22: 199-211.  10.1111/ddi.12390.
Saura S, Bertzky B, Bastin L, Battistella L, Mandrici A, Dubois G. 2018. Protected area connectivity: Shortfalls in global targets and country-level priorities. Biological Conservation 219: 53-67.  10.1016/j.biocon.2017.12.020.
Soto-Navarro C, Ravilious C, Arnell A, de Lamo X, Harfoot M, et al. 2020. Mapping co-benefits for carbon storage and biodiversity to inform conservation policy and action. Philosophical Transactions of the Royal Society B-Biological Sciences 375 10.1098/rstb.2019.0128.
Strassburg BBN, Iribarrem A, Beyer HL, Cordeiro CL, Crouzeilles R, et al. 2020. Global priority areas for ecosystem restoration. Nature 586: 724-29.  10.1038/s41586-020-2784-9.
Zupan M, Fragkopoulou E, Claudet J, Erzini K, Horta e Costa B, Gonçalves EJ. 2018. Marine partially protected areas: drivers of ecological effectiveness. Front Ecol Environ 16: 381-87.  10.1002/fee.1934.
</t>
  </si>
  <si>
    <t xml:space="preserve">Ter-PA-BD: At high effectiveness, protection of biodiversity rapidly improves with increasing TPA coverage (Pimm et al 2018, Butchart et al 2015, Di Minin et al 2016, Pouzols et al 2014), but with diminishing returns (Butchart et al 2015, Geldmann et al 2018) as, for example, increasing TPA coverage is expected to also result in higher levels of connectivity, and TPAs increasingly capture whole foodwebs and communities (Santini et al 2016, Saura et al 2018, Mori et al 2018). The non-linear response reflects the more broadly observed power-law response in species-area relationships (Connor &amp; McCoy, 2001), which becomes more distinct under high effectiveness. At low effectiveness, expanding to 30% or even 50% TPA coverage will barely enhance biodiversity protection, and even be poorer than 20% TPA coverage with resources dedicated to increased effectiveness.  The minimum value is set to occur at 0% protected areas;  the maximum value occurs at 50% protected areas with high effectiveness. </t>
  </si>
  <si>
    <t xml:space="preserve"> https://zenodo.org/record/7690684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</si>
</sst>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2"/>
      <color theme="1"/>
      <name val="Calibri"/>
      <family val="2"/>
      <scheme val="minor"/>
    </font>
    <font>
      <sz val="11"/>
      <color theme="1"/>
      <name val="Calibri"/>
      <family val="2"/>
      <scheme val="minor"/>
    </font>
    <font>
      <b/>
      <sz val="12"/>
      <color theme="1"/>
      <name val="Calibri"/>
      <family val="2"/>
      <scheme val="minor"/>
    </font>
    <font>
      <i/>
      <sz val="12"/>
      <color theme="1"/>
      <name val="Calibri"/>
      <family val="2"/>
      <scheme val="minor"/>
    </font>
    <font>
      <i/>
      <sz val="10"/>
      <color theme="1"/>
      <name val="Calibri"/>
      <family val="2"/>
      <scheme val="minor"/>
    </font>
    <font>
      <sz val="1"/>
      <color theme="1"/>
      <name val="Calibri"/>
      <family val="2"/>
      <scheme val="minor"/>
    </font>
    <font>
      <b/>
      <sz val="14"/>
      <color theme="1"/>
      <name val="Calibri (Body)_x0000_"/>
    </font>
    <font>
      <b/>
      <u/>
      <sz val="14"/>
      <color theme="1"/>
      <name val="Calibri (Body)_x0000_"/>
    </font>
    <font>
      <sz val="12"/>
      <color rgb="FF009C00"/>
      <name val="Calibri (Body)_x0000_"/>
    </font>
    <font>
      <sz val="12"/>
      <color theme="1" tint="0.34998626667073579"/>
      <name val="Calibri"/>
      <family val="2"/>
      <scheme val="minor"/>
    </font>
    <font>
      <sz val="12"/>
      <color theme="1" tint="0.34998626667073579"/>
      <name val="Calibri (Body)_x0000_"/>
    </font>
    <font>
      <sz val="11"/>
      <color theme="1"/>
      <name val="Times New Roman"/>
      <family val="1"/>
    </font>
    <font>
      <i/>
      <sz val="11"/>
      <color theme="1"/>
      <name val="Times New Roman"/>
      <family val="1"/>
    </font>
    <font>
      <b/>
      <sz val="14"/>
      <color theme="1"/>
      <name val="Times New Roman"/>
      <family val="1"/>
    </font>
    <font>
      <sz val="12"/>
      <color theme="1"/>
      <name val="Times New Roman"/>
      <family val="1"/>
    </font>
    <font>
      <b/>
      <sz val="12"/>
      <color theme="1"/>
      <name val="Times New Roman"/>
      <family val="1"/>
    </font>
    <font>
      <b/>
      <sz val="12"/>
      <color theme="1"/>
      <name val="Times"/>
      <family val="1"/>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7">
    <xf numFmtId="0" fontId="0" fillId="0" borderId="0" xfId="0"/>
    <xf numFmtId="0" fontId="0" fillId="0" borderId="0" xfId="0"/>
    <xf numFmtId="0" fontId="3" fillId="0" borderId="0" xfId="0" applyFon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2" fillId="0" borderId="0" xfId="0" applyFont="1"/>
    <xf numFmtId="1" fontId="0" fillId="0" borderId="0" xfId="0" applyNumberFormat="1" applyBorder="1"/>
    <xf numFmtId="1" fontId="5" fillId="0" borderId="1" xfId="0" applyNumberFormat="1" applyFont="1" applyBorder="1"/>
    <xf numFmtId="1" fontId="5" fillId="0" borderId="7" xfId="0" applyNumberFormat="1" applyFont="1" applyBorder="1"/>
    <xf numFmtId="1" fontId="5" fillId="0" borderId="2" xfId="0" applyNumberFormat="1" applyFont="1" applyBorder="1"/>
    <xf numFmtId="1" fontId="5" fillId="0" borderId="3" xfId="0" applyNumberFormat="1" applyFont="1" applyBorder="1"/>
    <xf numFmtId="1" fontId="5" fillId="0" borderId="0" xfId="0" applyNumberFormat="1" applyFont="1" applyBorder="1"/>
    <xf numFmtId="1" fontId="5" fillId="0" borderId="4" xfId="0" applyNumberFormat="1" applyFont="1" applyBorder="1"/>
    <xf numFmtId="1" fontId="5" fillId="0" borderId="5" xfId="0" applyNumberFormat="1" applyFont="1" applyBorder="1"/>
    <xf numFmtId="1" fontId="5" fillId="0" borderId="8" xfId="0" applyNumberFormat="1" applyFont="1" applyBorder="1"/>
    <xf numFmtId="1" fontId="5" fillId="0" borderId="6" xfId="0" applyNumberFormat="1" applyFont="1" applyBorder="1"/>
    <xf numFmtId="0" fontId="4" fillId="0" borderId="0" xfId="0" applyFont="1"/>
    <xf numFmtId="1" fontId="4" fillId="0" borderId="0" xfId="0" applyNumberFormat="1" applyFont="1" applyAlignment="1">
      <alignment horizontal="right"/>
    </xf>
    <xf numFmtId="0" fontId="0" fillId="0" borderId="9" xfId="0" applyBorder="1"/>
    <xf numFmtId="0" fontId="0" fillId="0" borderId="11" xfId="0" applyBorder="1"/>
    <xf numFmtId="0" fontId="0" fillId="0" borderId="12" xfId="0" applyBorder="1"/>
    <xf numFmtId="0" fontId="0" fillId="0" borderId="13" xfId="0" applyBorder="1"/>
    <xf numFmtId="0" fontId="0" fillId="0" borderId="0" xfId="0" applyBorder="1"/>
    <xf numFmtId="1" fontId="0" fillId="0" borderId="12" xfId="0" applyNumberFormat="1" applyFont="1" applyBorder="1" applyAlignment="1">
      <alignment horizontal="right"/>
    </xf>
    <xf numFmtId="0" fontId="0" fillId="0" borderId="0" xfId="0" applyFont="1" applyBorder="1" applyAlignment="1">
      <alignment horizontal="left"/>
    </xf>
    <xf numFmtId="0" fontId="0" fillId="0" borderId="0" xfId="0" applyFont="1" applyBorder="1" applyAlignment="1">
      <alignment horizontal="center"/>
    </xf>
    <xf numFmtId="0" fontId="0" fillId="0" borderId="0" xfId="0" applyFont="1" applyBorder="1" applyAlignment="1">
      <alignment horizontal="right"/>
    </xf>
    <xf numFmtId="0" fontId="0" fillId="0" borderId="14" xfId="0" applyBorder="1"/>
    <xf numFmtId="0" fontId="0" fillId="0" borderId="15" xfId="0" applyBorder="1"/>
    <xf numFmtId="0" fontId="0" fillId="0" borderId="16" xfId="0" applyBorder="1"/>
    <xf numFmtId="0" fontId="0" fillId="0" borderId="12" xfId="0" applyBorder="1" applyAlignment="1">
      <alignment horizontal="right"/>
    </xf>
    <xf numFmtId="1" fontId="0" fillId="0" borderId="0" xfId="0" applyNumberFormat="1"/>
    <xf numFmtId="0" fontId="0" fillId="0" borderId="0" xfId="0" applyFont="1"/>
    <xf numFmtId="0" fontId="2" fillId="0" borderId="0" xfId="0" applyFont="1" applyBorder="1" applyAlignment="1">
      <alignment horizontal="center"/>
    </xf>
    <xf numFmtId="2" fontId="0" fillId="0" borderId="0" xfId="0" applyNumberFormat="1" applyBorder="1"/>
    <xf numFmtId="0" fontId="0" fillId="0" borderId="0" xfId="0" applyFill="1" applyBorder="1"/>
    <xf numFmtId="0" fontId="3" fillId="0" borderId="0" xfId="0" applyFont="1" applyBorder="1"/>
    <xf numFmtId="0" fontId="6" fillId="0" borderId="0" xfId="0" applyFont="1"/>
    <xf numFmtId="0" fontId="9" fillId="0" borderId="0" xfId="0" applyFont="1"/>
    <xf numFmtId="0" fontId="0" fillId="0" borderId="17" xfId="0" applyBorder="1"/>
    <xf numFmtId="0" fontId="0" fillId="0" borderId="18" xfId="0" applyBorder="1"/>
    <xf numFmtId="0" fontId="11" fillId="0" borderId="0" xfId="0" applyFont="1" applyAlignment="1">
      <alignment horizontal="left" vertical="top" wrapText="1"/>
    </xf>
    <xf numFmtId="0" fontId="14" fillId="0" borderId="0" xfId="0" applyFont="1"/>
    <xf numFmtId="0" fontId="1" fillId="0" borderId="0" xfId="0" applyFont="1"/>
    <xf numFmtId="0" fontId="15" fillId="0" borderId="0" xfId="0" applyFont="1"/>
    <xf numFmtId="1" fontId="0" fillId="0" borderId="2" xfId="0" applyNumberFormat="1" applyBorder="1"/>
    <xf numFmtId="0" fontId="11" fillId="0" borderId="0" xfId="0" applyFont="1" applyAlignment="1">
      <alignment horizontal="left" vertical="top" wrapText="1"/>
    </xf>
    <xf numFmtId="0" fontId="11" fillId="0" borderId="0" xfId="0" applyFont="1" applyAlignment="1">
      <alignment horizontal="left" vertical="top"/>
    </xf>
    <xf numFmtId="0" fontId="13" fillId="0" borderId="0" xfId="0" applyFont="1" applyAlignment="1">
      <alignment horizontal="center" vertical="center"/>
    </xf>
    <xf numFmtId="0" fontId="2" fillId="0" borderId="10" xfId="0" applyFont="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16" fillId="0" borderId="0" xfId="0" applyFont="1"/>
  </cellXfs>
  <cellStyles count="1">
    <cellStyle name="Normal" xfId="0" builtinId="0"/>
  </cellStyles>
  <dxfs count="0"/>
  <tableStyles count="0" defaultTableStyle="TableStyleMedium2" defaultPivotStyle="PivotStyleLight16"/>
  <colors>
    <mruColors>
      <color rgb="FF1CA101"/>
      <color rgb="FF00BC00"/>
      <color rgb="FF525050"/>
      <color rgb="FF009C00"/>
      <color rgb="FF30D024"/>
      <color rgb="FF644A00"/>
      <color rgb="FF05EF32"/>
      <color rgb="FF006400"/>
      <color rgb="FF3E2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'Terr-PA-BD'!$B$13:$B$18</c:f>
              <c:numCache>
                <c:formatCode>General</c:formatCode>
                <c:ptCount val="6"/>
                <c:pt idx="0">
                  <c:v>0</c:v>
                </c:pt>
                <c:pt idx="1">
                  <c:v>10</c:v>
                </c:pt>
                <c:pt idx="2">
                  <c:v>20</c:v>
                </c:pt>
                <c:pt idx="3">
                  <c:v>30</c:v>
                </c:pt>
                <c:pt idx="4">
                  <c:v>40</c:v>
                </c:pt>
                <c:pt idx="5">
                  <c:v>50</c:v>
                </c:pt>
              </c:numCache>
            </c:numRef>
          </c:xVal>
          <c:yVal>
            <c:numRef>
              <c:f>'Terr-PA-BD'!$C$13:$C$18</c:f>
              <c:numCache>
                <c:formatCode>General</c:formatCode>
                <c:ptCount val="6"/>
                <c:pt idx="0">
                  <c:v>-100</c:v>
                </c:pt>
                <c:pt idx="1">
                  <c:v>-90</c:v>
                </c:pt>
                <c:pt idx="2">
                  <c:v>-80</c:v>
                </c:pt>
                <c:pt idx="3">
                  <c:v>-70</c:v>
                </c:pt>
                <c:pt idx="4">
                  <c:v>-60</c:v>
                </c:pt>
                <c:pt idx="5">
                  <c:v>-55</c:v>
                </c:pt>
              </c:numCache>
            </c:numRef>
          </c:yVal>
          <c:smooth val="0"/>
          <c:extLst>
            <c:ext xmlns:c16="http://schemas.microsoft.com/office/drawing/2014/chart" uri="{C3380CC4-5D6E-409C-BE32-E72D297353CC}">
              <c16:uniqueId val="{00000000-2FA2-4CE1-A627-57369AFF2167}"/>
            </c:ext>
          </c:extLst>
        </c:ser>
        <c:dLbls>
          <c:showLegendKey val="0"/>
          <c:showVal val="0"/>
          <c:showCatName val="0"/>
          <c:showSerName val="0"/>
          <c:showPercent val="0"/>
          <c:showBubbleSize val="0"/>
        </c:dLbls>
        <c:axId val="2088822736"/>
        <c:axId val="2027250064"/>
      </c:scatterChart>
      <c:valAx>
        <c:axId val="2088822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7250064"/>
        <c:crosses val="autoZero"/>
        <c:crossBetween val="midCat"/>
      </c:valAx>
      <c:valAx>
        <c:axId val="202725006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88227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MR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'Terr-PA-crop'!$B$60:$B$66</c:f>
              <c:numCache>
                <c:formatCode>General</c:formatCode>
                <c:ptCount val="7"/>
                <c:pt idx="0">
                  <c:v>0</c:v>
                </c:pt>
                <c:pt idx="1">
                  <c:v>10</c:v>
                </c:pt>
                <c:pt idx="2">
                  <c:v>20</c:v>
                </c:pt>
                <c:pt idx="3">
                  <c:v>30</c:v>
                </c:pt>
                <c:pt idx="4">
                  <c:v>40</c:v>
                </c:pt>
                <c:pt idx="5">
                  <c:v>50</c:v>
                </c:pt>
              </c:numCache>
            </c:numRef>
          </c:xVal>
          <c:yVal>
            <c:numRef>
              <c:f>'Terr-PA-crop'!$C$60:$C$66</c:f>
              <c:numCache>
                <c:formatCode>General</c:formatCode>
                <c:ptCount val="7"/>
                <c:pt idx="0" formatCode="0">
                  <c:v>-100</c:v>
                </c:pt>
                <c:pt idx="1">
                  <c:v>-5</c:v>
                </c:pt>
                <c:pt idx="2">
                  <c:v>-10</c:v>
                </c:pt>
                <c:pt idx="3">
                  <c:v>-20</c:v>
                </c:pt>
                <c:pt idx="4">
                  <c:v>-30</c:v>
                </c:pt>
                <c:pt idx="5">
                  <c:v>-60</c:v>
                </c:pt>
              </c:numCache>
            </c:numRef>
          </c:yVal>
          <c:smooth val="0"/>
          <c:extLst>
            <c:ext xmlns:c16="http://schemas.microsoft.com/office/drawing/2014/chart" uri="{C3380CC4-5D6E-409C-BE32-E72D297353CC}">
              <c16:uniqueId val="{00000000-0247-4A5D-9218-260E2BA376E7}"/>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'Terr-PA-crop'!$E$13:$E$18</c:f>
              <c:numCache>
                <c:formatCode>General</c:formatCode>
                <c:ptCount val="6"/>
                <c:pt idx="0">
                  <c:v>0</c:v>
                </c:pt>
                <c:pt idx="1">
                  <c:v>10</c:v>
                </c:pt>
                <c:pt idx="2">
                  <c:v>20</c:v>
                </c:pt>
                <c:pt idx="3">
                  <c:v>30</c:v>
                </c:pt>
                <c:pt idx="4">
                  <c:v>40</c:v>
                </c:pt>
                <c:pt idx="5">
                  <c:v>50</c:v>
                </c:pt>
              </c:numCache>
            </c:numRef>
          </c:xVal>
          <c:yVal>
            <c:numRef>
              <c:f>'Terr-PA-crop'!$F$13:$F$18</c:f>
              <c:numCache>
                <c:formatCode>General</c:formatCode>
                <c:ptCount val="6"/>
                <c:pt idx="0">
                  <c:v>-100</c:v>
                </c:pt>
                <c:pt idx="1">
                  <c:v>5</c:v>
                </c:pt>
                <c:pt idx="2">
                  <c:v>-10</c:v>
                </c:pt>
                <c:pt idx="3">
                  <c:v>-25</c:v>
                </c:pt>
                <c:pt idx="4">
                  <c:v>-70</c:v>
                </c:pt>
                <c:pt idx="5">
                  <c:v>-100</c:v>
                </c:pt>
              </c:numCache>
            </c:numRef>
          </c:yVal>
          <c:smooth val="0"/>
          <c:extLst>
            <c:ext xmlns:c16="http://schemas.microsoft.com/office/drawing/2014/chart" uri="{C3380CC4-5D6E-409C-BE32-E72D297353CC}">
              <c16:uniqueId val="{00000000-FDA7-4219-8E3D-B5E98FBF3218}"/>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Middle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'Terr-PA-crop'!$B$48:$B$54</c:f>
              <c:numCache>
                <c:formatCode>General</c:formatCode>
                <c:ptCount val="7"/>
                <c:pt idx="0">
                  <c:v>0</c:v>
                </c:pt>
                <c:pt idx="1">
                  <c:v>15</c:v>
                </c:pt>
                <c:pt idx="2">
                  <c:v>20</c:v>
                </c:pt>
                <c:pt idx="3">
                  <c:v>30</c:v>
                </c:pt>
                <c:pt idx="4">
                  <c:v>40</c:v>
                </c:pt>
                <c:pt idx="5">
                  <c:v>50</c:v>
                </c:pt>
              </c:numCache>
            </c:numRef>
          </c:xVal>
          <c:yVal>
            <c:numRef>
              <c:f>'Terr-PA-crop'!$C$48:$C$54</c:f>
              <c:numCache>
                <c:formatCode>General</c:formatCode>
                <c:ptCount val="7"/>
                <c:pt idx="0">
                  <c:v>-100</c:v>
                </c:pt>
                <c:pt idx="1">
                  <c:v>50</c:v>
                </c:pt>
                <c:pt idx="2">
                  <c:v>50</c:v>
                </c:pt>
                <c:pt idx="3">
                  <c:v>35</c:v>
                </c:pt>
                <c:pt idx="4">
                  <c:v>15</c:v>
                </c:pt>
                <c:pt idx="5">
                  <c:v>-20</c:v>
                </c:pt>
              </c:numCache>
            </c:numRef>
          </c:yVal>
          <c:smooth val="0"/>
          <c:extLst>
            <c:ext xmlns:c16="http://schemas.microsoft.com/office/drawing/2014/chart" uri="{C3380CC4-5D6E-409C-BE32-E72D297353CC}">
              <c16:uniqueId val="{00000000-BFB1-4A3E-9981-E63B2F7B7ED6}"/>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'Mar-PA-BD-biomass'!$B$13:$B$19</c:f>
              <c:numCache>
                <c:formatCode>General</c:formatCode>
                <c:ptCount val="7"/>
                <c:pt idx="0">
                  <c:v>0</c:v>
                </c:pt>
                <c:pt idx="1">
                  <c:v>10</c:v>
                </c:pt>
                <c:pt idx="2">
                  <c:v>20</c:v>
                </c:pt>
                <c:pt idx="3">
                  <c:v>30</c:v>
                </c:pt>
                <c:pt idx="4">
                  <c:v>40</c:v>
                </c:pt>
                <c:pt idx="5">
                  <c:v>50</c:v>
                </c:pt>
              </c:numCache>
            </c:numRef>
          </c:xVal>
          <c:yVal>
            <c:numRef>
              <c:f>'Mar-PA-BD-biomass'!$C$13:$C$19</c:f>
              <c:numCache>
                <c:formatCode>General</c:formatCode>
                <c:ptCount val="7"/>
                <c:pt idx="0">
                  <c:v>-100</c:v>
                </c:pt>
                <c:pt idx="1">
                  <c:v>-90</c:v>
                </c:pt>
                <c:pt idx="2">
                  <c:v>-80</c:v>
                </c:pt>
                <c:pt idx="3">
                  <c:v>-70</c:v>
                </c:pt>
                <c:pt idx="4">
                  <c:v>-60</c:v>
                </c:pt>
                <c:pt idx="5">
                  <c:v>-55</c:v>
                </c:pt>
              </c:numCache>
            </c:numRef>
          </c:yVal>
          <c:smooth val="0"/>
          <c:extLst>
            <c:ext xmlns:c16="http://schemas.microsoft.com/office/drawing/2014/chart" uri="{C3380CC4-5D6E-409C-BE32-E72D297353CC}">
              <c16:uniqueId val="{00000000-9A7E-6243-A0D3-4B658D5DFFCC}"/>
            </c:ext>
          </c:extLst>
        </c:ser>
        <c:dLbls>
          <c:showLegendKey val="0"/>
          <c:showVal val="0"/>
          <c:showCatName val="0"/>
          <c:showSerName val="0"/>
          <c:showPercent val="0"/>
          <c:showBubbleSize val="0"/>
        </c:dLbls>
        <c:axId val="2088822736"/>
        <c:axId val="2027250064"/>
      </c:scatterChart>
      <c:valAx>
        <c:axId val="2088822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7250064"/>
        <c:crosses val="autoZero"/>
        <c:crossBetween val="midCat"/>
      </c:valAx>
      <c:valAx>
        <c:axId val="202725006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88227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'Mar-PA-BD-biomass'!$F$13:$F$18</c:f>
              <c:numCache>
                <c:formatCode>General</c:formatCode>
                <c:ptCount val="6"/>
                <c:pt idx="0">
                  <c:v>0</c:v>
                </c:pt>
                <c:pt idx="1">
                  <c:v>10</c:v>
                </c:pt>
                <c:pt idx="2">
                  <c:v>15</c:v>
                </c:pt>
                <c:pt idx="3">
                  <c:v>25</c:v>
                </c:pt>
                <c:pt idx="4">
                  <c:v>35</c:v>
                </c:pt>
                <c:pt idx="5">
                  <c:v>50</c:v>
                </c:pt>
              </c:numCache>
            </c:numRef>
          </c:xVal>
          <c:yVal>
            <c:numRef>
              <c:f>'Mar-PA-BD-biomass'!$G$13:$G$18</c:f>
              <c:numCache>
                <c:formatCode>General</c:formatCode>
                <c:ptCount val="6"/>
                <c:pt idx="0">
                  <c:v>-100</c:v>
                </c:pt>
                <c:pt idx="1">
                  <c:v>-10</c:v>
                </c:pt>
                <c:pt idx="2">
                  <c:v>20</c:v>
                </c:pt>
                <c:pt idx="3">
                  <c:v>60</c:v>
                </c:pt>
                <c:pt idx="4">
                  <c:v>80</c:v>
                </c:pt>
                <c:pt idx="5">
                  <c:v>100</c:v>
                </c:pt>
              </c:numCache>
            </c:numRef>
          </c:yVal>
          <c:smooth val="0"/>
          <c:extLst>
            <c:ext xmlns:c16="http://schemas.microsoft.com/office/drawing/2014/chart" uri="{C3380CC4-5D6E-409C-BE32-E72D297353CC}">
              <c16:uniqueId val="{00000000-4914-8D4E-9187-AA551E061C1D}"/>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'Mar-PA-carbon'!$B$13:$B$19</c:f>
              <c:numCache>
                <c:formatCode>General</c:formatCode>
                <c:ptCount val="7"/>
                <c:pt idx="0">
                  <c:v>0</c:v>
                </c:pt>
                <c:pt idx="1">
                  <c:v>10</c:v>
                </c:pt>
                <c:pt idx="2">
                  <c:v>20</c:v>
                </c:pt>
                <c:pt idx="3">
                  <c:v>30</c:v>
                </c:pt>
                <c:pt idx="4">
                  <c:v>40</c:v>
                </c:pt>
                <c:pt idx="5">
                  <c:v>50</c:v>
                </c:pt>
              </c:numCache>
            </c:numRef>
          </c:xVal>
          <c:yVal>
            <c:numRef>
              <c:f>'Mar-PA-carbon'!$C$13:$C$19</c:f>
              <c:numCache>
                <c:formatCode>General</c:formatCode>
                <c:ptCount val="7"/>
                <c:pt idx="0">
                  <c:v>-100</c:v>
                </c:pt>
                <c:pt idx="1">
                  <c:v>-90</c:v>
                </c:pt>
                <c:pt idx="2">
                  <c:v>-80</c:v>
                </c:pt>
                <c:pt idx="3">
                  <c:v>-70</c:v>
                </c:pt>
                <c:pt idx="4">
                  <c:v>-60</c:v>
                </c:pt>
                <c:pt idx="5">
                  <c:v>-50</c:v>
                </c:pt>
              </c:numCache>
            </c:numRef>
          </c:yVal>
          <c:smooth val="0"/>
          <c:extLst>
            <c:ext xmlns:c16="http://schemas.microsoft.com/office/drawing/2014/chart" uri="{C3380CC4-5D6E-409C-BE32-E72D297353CC}">
              <c16:uniqueId val="{00000000-9E95-4372-B7D4-7FB04351A8EB}"/>
            </c:ext>
          </c:extLst>
        </c:ser>
        <c:dLbls>
          <c:showLegendKey val="0"/>
          <c:showVal val="0"/>
          <c:showCatName val="0"/>
          <c:showSerName val="0"/>
          <c:showPercent val="0"/>
          <c:showBubbleSize val="0"/>
        </c:dLbls>
        <c:axId val="2088822736"/>
        <c:axId val="2027250064"/>
      </c:scatterChart>
      <c:valAx>
        <c:axId val="2088822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7250064"/>
        <c:crosses val="autoZero"/>
        <c:crossBetween val="midCat"/>
      </c:valAx>
      <c:valAx>
        <c:axId val="202725006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88227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'Mar-PA-carbon'!$F$13:$F$18</c:f>
              <c:numCache>
                <c:formatCode>General</c:formatCode>
                <c:ptCount val="6"/>
                <c:pt idx="0">
                  <c:v>0</c:v>
                </c:pt>
                <c:pt idx="1">
                  <c:v>5</c:v>
                </c:pt>
                <c:pt idx="2">
                  <c:v>10</c:v>
                </c:pt>
                <c:pt idx="3">
                  <c:v>20</c:v>
                </c:pt>
                <c:pt idx="4">
                  <c:v>35</c:v>
                </c:pt>
                <c:pt idx="5">
                  <c:v>50</c:v>
                </c:pt>
              </c:numCache>
            </c:numRef>
          </c:xVal>
          <c:yVal>
            <c:numRef>
              <c:f>'Mar-PA-carbon'!$G$13:$G$18</c:f>
              <c:numCache>
                <c:formatCode>General</c:formatCode>
                <c:ptCount val="6"/>
                <c:pt idx="0">
                  <c:v>-100</c:v>
                </c:pt>
                <c:pt idx="1">
                  <c:v>-10</c:v>
                </c:pt>
                <c:pt idx="2">
                  <c:v>15</c:v>
                </c:pt>
                <c:pt idx="3">
                  <c:v>55</c:v>
                </c:pt>
                <c:pt idx="4">
                  <c:v>90</c:v>
                </c:pt>
                <c:pt idx="5">
                  <c:v>100</c:v>
                </c:pt>
              </c:numCache>
            </c:numRef>
          </c:yVal>
          <c:smooth val="0"/>
          <c:extLst>
            <c:ext xmlns:c16="http://schemas.microsoft.com/office/drawing/2014/chart" uri="{C3380CC4-5D6E-409C-BE32-E72D297353CC}">
              <c16:uniqueId val="{00000000-6154-4F9C-BC61-147A62295C63}"/>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'Mar-PA-FisheriesCatch'!$B$13:$B$19</c:f>
              <c:numCache>
                <c:formatCode>General</c:formatCode>
                <c:ptCount val="7"/>
                <c:pt idx="0">
                  <c:v>0</c:v>
                </c:pt>
                <c:pt idx="1">
                  <c:v>10</c:v>
                </c:pt>
                <c:pt idx="2">
                  <c:v>20</c:v>
                </c:pt>
                <c:pt idx="3">
                  <c:v>30</c:v>
                </c:pt>
                <c:pt idx="4">
                  <c:v>40</c:v>
                </c:pt>
                <c:pt idx="5">
                  <c:v>50</c:v>
                </c:pt>
              </c:numCache>
            </c:numRef>
          </c:xVal>
          <c:yVal>
            <c:numRef>
              <c:f>'Mar-PA-FisheriesCatch'!$C$13:$C$19</c:f>
              <c:numCache>
                <c:formatCode>General</c:formatCode>
                <c:ptCount val="7"/>
                <c:pt idx="0">
                  <c:v>-50</c:v>
                </c:pt>
                <c:pt idx="1">
                  <c:v>-60</c:v>
                </c:pt>
                <c:pt idx="2">
                  <c:v>-70</c:v>
                </c:pt>
                <c:pt idx="3">
                  <c:v>-80</c:v>
                </c:pt>
                <c:pt idx="4">
                  <c:v>-90</c:v>
                </c:pt>
                <c:pt idx="5">
                  <c:v>-100</c:v>
                </c:pt>
              </c:numCache>
            </c:numRef>
          </c:yVal>
          <c:smooth val="0"/>
          <c:extLst>
            <c:ext xmlns:c16="http://schemas.microsoft.com/office/drawing/2014/chart" uri="{C3380CC4-5D6E-409C-BE32-E72D297353CC}">
              <c16:uniqueId val="{00000000-45E8-45F3-AB1C-C810A7D6FEA7}"/>
            </c:ext>
          </c:extLst>
        </c:ser>
        <c:dLbls>
          <c:showLegendKey val="0"/>
          <c:showVal val="0"/>
          <c:showCatName val="0"/>
          <c:showSerName val="0"/>
          <c:showPercent val="0"/>
          <c:showBubbleSize val="0"/>
        </c:dLbls>
        <c:axId val="2088822736"/>
        <c:axId val="2027250064"/>
      </c:scatterChart>
      <c:valAx>
        <c:axId val="2088822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7250064"/>
        <c:crosses val="autoZero"/>
        <c:crossBetween val="midCat"/>
      </c:valAx>
      <c:valAx>
        <c:axId val="202725006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88227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'Mar-PA-FisheriesCatch'!$F$13:$F$18</c:f>
              <c:numCache>
                <c:formatCode>General</c:formatCode>
                <c:ptCount val="6"/>
                <c:pt idx="0">
                  <c:v>0</c:v>
                </c:pt>
                <c:pt idx="1">
                  <c:v>15</c:v>
                </c:pt>
                <c:pt idx="2">
                  <c:v>20</c:v>
                </c:pt>
                <c:pt idx="3">
                  <c:v>30</c:v>
                </c:pt>
                <c:pt idx="4">
                  <c:v>40</c:v>
                </c:pt>
                <c:pt idx="5">
                  <c:v>50</c:v>
                </c:pt>
              </c:numCache>
            </c:numRef>
          </c:xVal>
          <c:yVal>
            <c:numRef>
              <c:f>'Mar-PA-FisheriesCatch'!$G$13:$G$18</c:f>
              <c:numCache>
                <c:formatCode>General</c:formatCode>
                <c:ptCount val="6"/>
                <c:pt idx="0">
                  <c:v>-100</c:v>
                </c:pt>
                <c:pt idx="1">
                  <c:v>15</c:v>
                </c:pt>
                <c:pt idx="2">
                  <c:v>50</c:v>
                </c:pt>
                <c:pt idx="3">
                  <c:v>100</c:v>
                </c:pt>
                <c:pt idx="4">
                  <c:v>50</c:v>
                </c:pt>
                <c:pt idx="5">
                  <c:v>15</c:v>
                </c:pt>
              </c:numCache>
            </c:numRef>
          </c:yVal>
          <c:smooth val="0"/>
          <c:extLst>
            <c:ext xmlns:c16="http://schemas.microsoft.com/office/drawing/2014/chart" uri="{C3380CC4-5D6E-409C-BE32-E72D297353CC}">
              <c16:uniqueId val="{00000000-BC6F-4114-BB85-19B7B27AA2C6}"/>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'Terr-PA-BD'!$B$36:$B$41</c:f>
              <c:numCache>
                <c:formatCode>General</c:formatCode>
                <c:ptCount val="6"/>
                <c:pt idx="0">
                  <c:v>0</c:v>
                </c:pt>
                <c:pt idx="1">
                  <c:v>10</c:v>
                </c:pt>
                <c:pt idx="2">
                  <c:v>15</c:v>
                </c:pt>
                <c:pt idx="3">
                  <c:v>20</c:v>
                </c:pt>
                <c:pt idx="4">
                  <c:v>35</c:v>
                </c:pt>
                <c:pt idx="5">
                  <c:v>50</c:v>
                </c:pt>
              </c:numCache>
            </c:numRef>
          </c:xVal>
          <c:yVal>
            <c:numRef>
              <c:f>'Terr-PA-BD'!$C$36:$C$41</c:f>
              <c:numCache>
                <c:formatCode>General</c:formatCode>
                <c:ptCount val="6"/>
                <c:pt idx="0">
                  <c:v>-100</c:v>
                </c:pt>
                <c:pt idx="1">
                  <c:v>-10</c:v>
                </c:pt>
                <c:pt idx="2">
                  <c:v>20</c:v>
                </c:pt>
                <c:pt idx="3">
                  <c:v>50</c:v>
                </c:pt>
                <c:pt idx="4">
                  <c:v>90</c:v>
                </c:pt>
                <c:pt idx="5">
                  <c:v>100</c:v>
                </c:pt>
              </c:numCache>
            </c:numRef>
          </c:yVal>
          <c:smooth val="0"/>
          <c:extLst>
            <c:ext xmlns:c16="http://schemas.microsoft.com/office/drawing/2014/chart" uri="{C3380CC4-5D6E-409C-BE32-E72D297353CC}">
              <c16:uniqueId val="{00000000-302F-4131-B408-13177648D33F}"/>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'Terr-PA-carbon'!$B$13:$B$18</c:f>
              <c:numCache>
                <c:formatCode>General</c:formatCode>
                <c:ptCount val="6"/>
                <c:pt idx="0">
                  <c:v>0</c:v>
                </c:pt>
                <c:pt idx="1">
                  <c:v>10</c:v>
                </c:pt>
                <c:pt idx="2">
                  <c:v>20</c:v>
                </c:pt>
                <c:pt idx="3">
                  <c:v>30</c:v>
                </c:pt>
                <c:pt idx="4">
                  <c:v>40</c:v>
                </c:pt>
                <c:pt idx="5">
                  <c:v>50</c:v>
                </c:pt>
              </c:numCache>
            </c:numRef>
          </c:xVal>
          <c:yVal>
            <c:numRef>
              <c:f>'Terr-PA-carbon'!$C$13:$C$18</c:f>
              <c:numCache>
                <c:formatCode>General</c:formatCode>
                <c:ptCount val="6"/>
                <c:pt idx="0">
                  <c:v>-100</c:v>
                </c:pt>
                <c:pt idx="1">
                  <c:v>-82</c:v>
                </c:pt>
                <c:pt idx="2">
                  <c:v>-65</c:v>
                </c:pt>
                <c:pt idx="3">
                  <c:v>-50</c:v>
                </c:pt>
                <c:pt idx="4">
                  <c:v>-35</c:v>
                </c:pt>
                <c:pt idx="5">
                  <c:v>-20</c:v>
                </c:pt>
              </c:numCache>
            </c:numRef>
          </c:yVal>
          <c:smooth val="0"/>
          <c:extLst>
            <c:ext xmlns:c16="http://schemas.microsoft.com/office/drawing/2014/chart" uri="{C3380CC4-5D6E-409C-BE32-E72D297353CC}">
              <c16:uniqueId val="{00000000-ED55-44BE-B8C5-4F2267F60387}"/>
            </c:ext>
          </c:extLst>
        </c:ser>
        <c:dLbls>
          <c:showLegendKey val="0"/>
          <c:showVal val="0"/>
          <c:showCatName val="0"/>
          <c:showSerName val="0"/>
          <c:showPercent val="0"/>
          <c:showBubbleSize val="0"/>
        </c:dLbls>
        <c:axId val="2088822736"/>
        <c:axId val="2027250064"/>
      </c:scatterChart>
      <c:valAx>
        <c:axId val="2088822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7250064"/>
        <c:crosses val="autoZero"/>
        <c:crossBetween val="midCat"/>
      </c:valAx>
      <c:valAx>
        <c:axId val="202725006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88227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ML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'Terr-PA-carbon'!$B$36:$B$42</c:f>
              <c:numCache>
                <c:formatCode>General</c:formatCode>
                <c:ptCount val="7"/>
                <c:pt idx="0">
                  <c:v>0</c:v>
                </c:pt>
                <c:pt idx="1">
                  <c:v>10</c:v>
                </c:pt>
                <c:pt idx="2">
                  <c:v>20</c:v>
                </c:pt>
                <c:pt idx="3">
                  <c:v>30</c:v>
                </c:pt>
                <c:pt idx="4">
                  <c:v>40</c:v>
                </c:pt>
                <c:pt idx="5">
                  <c:v>50</c:v>
                </c:pt>
              </c:numCache>
            </c:numRef>
          </c:xVal>
          <c:yVal>
            <c:numRef>
              <c:f>'Terr-PA-carbon'!$C$36:$C$42</c:f>
              <c:numCache>
                <c:formatCode>General</c:formatCode>
                <c:ptCount val="7"/>
                <c:pt idx="0">
                  <c:v>-100</c:v>
                </c:pt>
                <c:pt idx="1">
                  <c:v>-70</c:v>
                </c:pt>
                <c:pt idx="2">
                  <c:v>-45</c:v>
                </c:pt>
                <c:pt idx="3">
                  <c:v>-22</c:v>
                </c:pt>
                <c:pt idx="4">
                  <c:v>5</c:v>
                </c:pt>
                <c:pt idx="5">
                  <c:v>30</c:v>
                </c:pt>
              </c:numCache>
            </c:numRef>
          </c:yVal>
          <c:smooth val="0"/>
          <c:extLst>
            <c:ext xmlns:c16="http://schemas.microsoft.com/office/drawing/2014/chart" uri="{C3380CC4-5D6E-409C-BE32-E72D297353CC}">
              <c16:uniqueId val="{00000000-C704-4903-93D9-E2B8BA7D1B6B}"/>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Middle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'Terr-PA-carbon'!$B$49:$B$55</c:f>
              <c:numCache>
                <c:formatCode>General</c:formatCode>
                <c:ptCount val="7"/>
                <c:pt idx="0">
                  <c:v>0</c:v>
                </c:pt>
                <c:pt idx="1">
                  <c:v>10</c:v>
                </c:pt>
                <c:pt idx="2">
                  <c:v>20</c:v>
                </c:pt>
                <c:pt idx="3">
                  <c:v>30</c:v>
                </c:pt>
                <c:pt idx="4">
                  <c:v>40</c:v>
                </c:pt>
                <c:pt idx="5">
                  <c:v>50</c:v>
                </c:pt>
              </c:numCache>
            </c:numRef>
          </c:xVal>
          <c:yVal>
            <c:numRef>
              <c:f>'Terr-PA-carbon'!$C$49:$C$55</c:f>
              <c:numCache>
                <c:formatCode>General</c:formatCode>
                <c:ptCount val="7"/>
                <c:pt idx="0">
                  <c:v>-100</c:v>
                </c:pt>
                <c:pt idx="1">
                  <c:v>-62</c:v>
                </c:pt>
                <c:pt idx="2">
                  <c:v>-30</c:v>
                </c:pt>
                <c:pt idx="3">
                  <c:v>0</c:v>
                </c:pt>
                <c:pt idx="4">
                  <c:v>30</c:v>
                </c:pt>
                <c:pt idx="5">
                  <c:v>60</c:v>
                </c:pt>
              </c:numCache>
            </c:numRef>
          </c:yVal>
          <c:smooth val="0"/>
          <c:extLst>
            <c:ext xmlns:c16="http://schemas.microsoft.com/office/drawing/2014/chart" uri="{C3380CC4-5D6E-409C-BE32-E72D297353CC}">
              <c16:uniqueId val="{00000000-D26C-4434-B7C6-DAB8C66FCD83}"/>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MR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'Terr-PA-carbon'!$B$63:$B$69</c:f>
              <c:numCache>
                <c:formatCode>General</c:formatCode>
                <c:ptCount val="7"/>
                <c:pt idx="0">
                  <c:v>0</c:v>
                </c:pt>
                <c:pt idx="1">
                  <c:v>10</c:v>
                </c:pt>
                <c:pt idx="2">
                  <c:v>20</c:v>
                </c:pt>
                <c:pt idx="3">
                  <c:v>30</c:v>
                </c:pt>
                <c:pt idx="4">
                  <c:v>40</c:v>
                </c:pt>
                <c:pt idx="5">
                  <c:v>50</c:v>
                </c:pt>
              </c:numCache>
            </c:numRef>
          </c:xVal>
          <c:yVal>
            <c:numRef>
              <c:f>'Terr-PA-carbon'!$C$63:$C$69</c:f>
              <c:numCache>
                <c:formatCode>General</c:formatCode>
                <c:ptCount val="7"/>
                <c:pt idx="0">
                  <c:v>-100</c:v>
                </c:pt>
                <c:pt idx="1">
                  <c:v>-60</c:v>
                </c:pt>
                <c:pt idx="2">
                  <c:v>-18</c:v>
                </c:pt>
                <c:pt idx="3">
                  <c:v>20</c:v>
                </c:pt>
                <c:pt idx="4">
                  <c:v>60</c:v>
                </c:pt>
                <c:pt idx="5">
                  <c:v>100</c:v>
                </c:pt>
              </c:numCache>
            </c:numRef>
          </c:yVal>
          <c:smooth val="0"/>
          <c:extLst>
            <c:ext xmlns:c16="http://schemas.microsoft.com/office/drawing/2014/chart" uri="{C3380CC4-5D6E-409C-BE32-E72D297353CC}">
              <c16:uniqueId val="{00000000-147B-4A6F-8720-711F3D8BB809}"/>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RH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'Terr-PA-carbon'!$E$13:$E$18</c:f>
              <c:numCache>
                <c:formatCode>General</c:formatCode>
                <c:ptCount val="6"/>
                <c:pt idx="0">
                  <c:v>0</c:v>
                </c:pt>
                <c:pt idx="1">
                  <c:v>10</c:v>
                </c:pt>
                <c:pt idx="2">
                  <c:v>20</c:v>
                </c:pt>
                <c:pt idx="3">
                  <c:v>30</c:v>
                </c:pt>
                <c:pt idx="4">
                  <c:v>40</c:v>
                </c:pt>
                <c:pt idx="5">
                  <c:v>50</c:v>
                </c:pt>
              </c:numCache>
            </c:numRef>
          </c:xVal>
          <c:yVal>
            <c:numRef>
              <c:f>'Terr-PA-carbon'!$F$13:$F$18</c:f>
              <c:numCache>
                <c:formatCode>General</c:formatCode>
                <c:ptCount val="6"/>
                <c:pt idx="0">
                  <c:v>-100</c:v>
                </c:pt>
                <c:pt idx="1">
                  <c:v>-50</c:v>
                </c:pt>
                <c:pt idx="2">
                  <c:v>0</c:v>
                </c:pt>
                <c:pt idx="3">
                  <c:v>35</c:v>
                </c:pt>
                <c:pt idx="4">
                  <c:v>60</c:v>
                </c:pt>
                <c:pt idx="5">
                  <c:v>75</c:v>
                </c:pt>
              </c:numCache>
            </c:numRef>
          </c:yVal>
          <c:smooth val="0"/>
          <c:extLst>
            <c:ext xmlns:c16="http://schemas.microsoft.com/office/drawing/2014/chart" uri="{C3380CC4-5D6E-409C-BE32-E72D297353CC}">
              <c16:uniqueId val="{00000000-9A8E-45C4-A4B3-447C09FB5E96}"/>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LH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'Terr-PA-crop'!$B$13:$B$18</c:f>
              <c:numCache>
                <c:formatCode>General</c:formatCode>
                <c:ptCount val="6"/>
                <c:pt idx="0">
                  <c:v>0</c:v>
                </c:pt>
                <c:pt idx="1">
                  <c:v>10</c:v>
                </c:pt>
                <c:pt idx="2">
                  <c:v>20</c:v>
                </c:pt>
                <c:pt idx="3">
                  <c:v>30</c:v>
                </c:pt>
                <c:pt idx="4">
                  <c:v>40</c:v>
                </c:pt>
                <c:pt idx="5">
                  <c:v>50</c:v>
                </c:pt>
              </c:numCache>
            </c:numRef>
          </c:xVal>
          <c:yVal>
            <c:numRef>
              <c:f>'Terr-PA-crop'!$C$13:$C$18</c:f>
              <c:numCache>
                <c:formatCode>General</c:formatCode>
                <c:ptCount val="6"/>
                <c:pt idx="0">
                  <c:v>-100</c:v>
                </c:pt>
                <c:pt idx="1">
                  <c:v>10</c:v>
                </c:pt>
                <c:pt idx="2">
                  <c:v>15</c:v>
                </c:pt>
                <c:pt idx="3">
                  <c:v>25</c:v>
                </c:pt>
                <c:pt idx="4">
                  <c:v>20</c:v>
                </c:pt>
                <c:pt idx="5">
                  <c:v>0</c:v>
                </c:pt>
              </c:numCache>
            </c:numRef>
          </c:yVal>
          <c:smooth val="0"/>
          <c:extLst>
            <c:ext xmlns:c16="http://schemas.microsoft.com/office/drawing/2014/chart" uri="{C3380CC4-5D6E-409C-BE32-E72D297353CC}">
              <c16:uniqueId val="{00000000-FA11-4EB8-95CC-C4018700F4CE}"/>
            </c:ext>
          </c:extLst>
        </c:ser>
        <c:dLbls>
          <c:showLegendKey val="0"/>
          <c:showVal val="0"/>
          <c:showCatName val="0"/>
          <c:showSerName val="0"/>
          <c:showPercent val="0"/>
          <c:showBubbleSize val="0"/>
        </c:dLbls>
        <c:axId val="2088822736"/>
        <c:axId val="2027250064"/>
      </c:scatterChart>
      <c:valAx>
        <c:axId val="2088822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27250064"/>
        <c:crosses val="autoZero"/>
        <c:crossBetween val="midCat"/>
      </c:valAx>
      <c:valAx>
        <c:axId val="202725006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88227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ML Color Graph</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'Terr-PA-crop'!$B$36:$B$41</c:f>
              <c:numCache>
                <c:formatCode>General</c:formatCode>
                <c:ptCount val="6"/>
                <c:pt idx="0">
                  <c:v>0</c:v>
                </c:pt>
                <c:pt idx="1">
                  <c:v>15</c:v>
                </c:pt>
                <c:pt idx="2">
                  <c:v>20</c:v>
                </c:pt>
                <c:pt idx="3">
                  <c:v>30</c:v>
                </c:pt>
                <c:pt idx="4">
                  <c:v>40</c:v>
                </c:pt>
                <c:pt idx="5">
                  <c:v>50</c:v>
                </c:pt>
              </c:numCache>
            </c:numRef>
          </c:xVal>
          <c:yVal>
            <c:numRef>
              <c:f>'Terr-PA-crop'!$C$36:$C$41</c:f>
              <c:numCache>
                <c:formatCode>General</c:formatCode>
                <c:ptCount val="6"/>
                <c:pt idx="0">
                  <c:v>-100</c:v>
                </c:pt>
                <c:pt idx="1">
                  <c:v>100</c:v>
                </c:pt>
                <c:pt idx="2">
                  <c:v>80</c:v>
                </c:pt>
                <c:pt idx="3">
                  <c:v>40</c:v>
                </c:pt>
                <c:pt idx="4">
                  <c:v>15</c:v>
                </c:pt>
                <c:pt idx="5">
                  <c:v>0</c:v>
                </c:pt>
              </c:numCache>
            </c:numRef>
          </c:yVal>
          <c:smooth val="0"/>
          <c:extLst>
            <c:ext xmlns:c16="http://schemas.microsoft.com/office/drawing/2014/chart" uri="{C3380CC4-5D6E-409C-BE32-E72D297353CC}">
              <c16:uniqueId val="{00000000-D1DE-4BE2-8BD3-D16BACC1A1B5}"/>
            </c:ext>
          </c:extLst>
        </c:ser>
        <c:dLbls>
          <c:showLegendKey val="0"/>
          <c:showVal val="0"/>
          <c:showCatName val="0"/>
          <c:showSerName val="0"/>
          <c:showPercent val="0"/>
          <c:showBubbleSize val="0"/>
        </c:dLbls>
        <c:axId val="2069770288"/>
        <c:axId val="2089701024"/>
      </c:scatterChart>
      <c:valAx>
        <c:axId val="2069770288"/>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9701024"/>
        <c:crosses val="autoZero"/>
        <c:crossBetween val="midCat"/>
      </c:valAx>
      <c:valAx>
        <c:axId val="2089701024"/>
        <c:scaling>
          <c:orientation val="minMax"/>
          <c:max val="100"/>
          <c:min val="-1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97702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chart" Target="../charts/chart12.xml"/><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0</xdr:col>
      <xdr:colOff>510540</xdr:colOff>
      <xdr:row>19</xdr:row>
      <xdr:rowOff>198755</xdr:rowOff>
    </xdr:from>
    <xdr:to>
      <xdr:col>5</xdr:col>
      <xdr:colOff>0</xdr:colOff>
      <xdr:row>32</xdr:row>
      <xdr:rowOff>0</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618490</xdr:colOff>
      <xdr:row>34</xdr:row>
      <xdr:rowOff>174625</xdr:rowOff>
    </xdr:from>
    <xdr:to>
      <xdr:col>8</xdr:col>
      <xdr:colOff>101600</xdr:colOff>
      <xdr:row>46</xdr:row>
      <xdr:rowOff>129540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635</xdr:rowOff>
    </xdr:from>
    <xdr:to>
      <xdr:col>4</xdr:col>
      <xdr:colOff>152400</xdr:colOff>
      <xdr:row>31</xdr:row>
      <xdr:rowOff>0</xdr:rowOff>
    </xdr:to>
    <xdr:graphicFrame macro="">
      <xdr:nvGraphicFramePr>
        <xdr:cNvPr id="2" name="Chart 1">
          <a:extLst>
            <a:ext uri="{FF2B5EF4-FFF2-40B4-BE49-F238E27FC236}">
              <a16:creationId xmlns:a16="http://schemas.microsoft.com/office/drawing/2014/main" id="{C404309B-0B88-4AFF-B90A-98EAFF0A53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317500</xdr:colOff>
      <xdr:row>34</xdr:row>
      <xdr:rowOff>130810</xdr:rowOff>
    </xdr:from>
    <xdr:to>
      <xdr:col>7</xdr:col>
      <xdr:colOff>358140</xdr:colOff>
      <xdr:row>46</xdr:row>
      <xdr:rowOff>83820</xdr:rowOff>
    </xdr:to>
    <xdr:graphicFrame macro="">
      <xdr:nvGraphicFramePr>
        <xdr:cNvPr id="3" name="Chart 2">
          <a:extLst>
            <a:ext uri="{FF2B5EF4-FFF2-40B4-BE49-F238E27FC236}">
              <a16:creationId xmlns:a16="http://schemas.microsoft.com/office/drawing/2014/main" id="{7932A7DD-90C2-4032-BF60-28F10E1C26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248920</xdr:colOff>
      <xdr:row>47</xdr:row>
      <xdr:rowOff>39370</xdr:rowOff>
    </xdr:from>
    <xdr:to>
      <xdr:col>7</xdr:col>
      <xdr:colOff>480060</xdr:colOff>
      <xdr:row>58</xdr:row>
      <xdr:rowOff>190500</xdr:rowOff>
    </xdr:to>
    <xdr:graphicFrame macro="">
      <xdr:nvGraphicFramePr>
        <xdr:cNvPr id="4" name="Chart 3">
          <a:extLst>
            <a:ext uri="{FF2B5EF4-FFF2-40B4-BE49-F238E27FC236}">
              <a16:creationId xmlns:a16="http://schemas.microsoft.com/office/drawing/2014/main" id="{F0D1559C-D06B-4773-A017-31EB65184B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561340</xdr:colOff>
      <xdr:row>59</xdr:row>
      <xdr:rowOff>115570</xdr:rowOff>
    </xdr:from>
    <xdr:to>
      <xdr:col>7</xdr:col>
      <xdr:colOff>441960</xdr:colOff>
      <xdr:row>71</xdr:row>
      <xdr:rowOff>68580</xdr:rowOff>
    </xdr:to>
    <xdr:graphicFrame macro="">
      <xdr:nvGraphicFramePr>
        <xdr:cNvPr id="5" name="Chart 4">
          <a:extLst>
            <a:ext uri="{FF2B5EF4-FFF2-40B4-BE49-F238E27FC236}">
              <a16:creationId xmlns:a16="http://schemas.microsoft.com/office/drawing/2014/main" id="{3FEDFDD2-9F35-4147-810E-B7ED7602E7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259080</xdr:colOff>
      <xdr:row>20</xdr:row>
      <xdr:rowOff>22860</xdr:rowOff>
    </xdr:from>
    <xdr:to>
      <xdr:col>7</xdr:col>
      <xdr:colOff>198120</xdr:colOff>
      <xdr:row>31</xdr:row>
      <xdr:rowOff>189230</xdr:rowOff>
    </xdr:to>
    <xdr:graphicFrame macro="">
      <xdr:nvGraphicFramePr>
        <xdr:cNvPr id="6" name="Chart 5">
          <a:extLst>
            <a:ext uri="{FF2B5EF4-FFF2-40B4-BE49-F238E27FC236}">
              <a16:creationId xmlns:a16="http://schemas.microsoft.com/office/drawing/2014/main" id="{215B612F-5B3F-49DB-9336-F4179475D0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19</xdr:row>
      <xdr:rowOff>13970</xdr:rowOff>
    </xdr:from>
    <xdr:to>
      <xdr:col>3</xdr:col>
      <xdr:colOff>1299210</xdr:colOff>
      <xdr:row>31</xdr:row>
      <xdr:rowOff>15240</xdr:rowOff>
    </xdr:to>
    <xdr:graphicFrame macro="">
      <xdr:nvGraphicFramePr>
        <xdr:cNvPr id="2" name="Chart 1">
          <a:extLst>
            <a:ext uri="{FF2B5EF4-FFF2-40B4-BE49-F238E27FC236}">
              <a16:creationId xmlns:a16="http://schemas.microsoft.com/office/drawing/2014/main" id="{1E34DE7D-CFFE-4FE6-B023-FAAA337BDC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675640</xdr:colOff>
      <xdr:row>32</xdr:row>
      <xdr:rowOff>46990</xdr:rowOff>
    </xdr:from>
    <xdr:to>
      <xdr:col>6</xdr:col>
      <xdr:colOff>541020</xdr:colOff>
      <xdr:row>44</xdr:row>
      <xdr:rowOff>0</xdr:rowOff>
    </xdr:to>
    <xdr:graphicFrame macro="">
      <xdr:nvGraphicFramePr>
        <xdr:cNvPr id="3" name="Chart 2">
          <a:extLst>
            <a:ext uri="{FF2B5EF4-FFF2-40B4-BE49-F238E27FC236}">
              <a16:creationId xmlns:a16="http://schemas.microsoft.com/office/drawing/2014/main" id="{70A4C0B6-4A49-4F6E-A453-80E268A16B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698500</xdr:colOff>
      <xdr:row>57</xdr:row>
      <xdr:rowOff>46990</xdr:rowOff>
    </xdr:from>
    <xdr:to>
      <xdr:col>6</xdr:col>
      <xdr:colOff>594360</xdr:colOff>
      <xdr:row>69</xdr:row>
      <xdr:rowOff>0</xdr:rowOff>
    </xdr:to>
    <xdr:graphicFrame macro="">
      <xdr:nvGraphicFramePr>
        <xdr:cNvPr id="4" name="Chart 3">
          <a:extLst>
            <a:ext uri="{FF2B5EF4-FFF2-40B4-BE49-F238E27FC236}">
              <a16:creationId xmlns:a16="http://schemas.microsoft.com/office/drawing/2014/main" id="{3F49EF30-9C37-457E-92A2-5B75DE18CD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1440180</xdr:colOff>
      <xdr:row>19</xdr:row>
      <xdr:rowOff>15240</xdr:rowOff>
    </xdr:from>
    <xdr:to>
      <xdr:col>6</xdr:col>
      <xdr:colOff>830580</xdr:colOff>
      <xdr:row>30</xdr:row>
      <xdr:rowOff>181610</xdr:rowOff>
    </xdr:to>
    <xdr:graphicFrame macro="">
      <xdr:nvGraphicFramePr>
        <xdr:cNvPr id="5" name="Chart 4">
          <a:extLst>
            <a:ext uri="{FF2B5EF4-FFF2-40B4-BE49-F238E27FC236}">
              <a16:creationId xmlns:a16="http://schemas.microsoft.com/office/drawing/2014/main" id="{068A9165-9C6D-41CC-8C1B-897A5E9BCE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632460</xdr:colOff>
      <xdr:row>45</xdr:row>
      <xdr:rowOff>53340</xdr:rowOff>
    </xdr:from>
    <xdr:to>
      <xdr:col>6</xdr:col>
      <xdr:colOff>327660</xdr:colOff>
      <xdr:row>57</xdr:row>
      <xdr:rowOff>6350</xdr:rowOff>
    </xdr:to>
    <xdr:graphicFrame macro="">
      <xdr:nvGraphicFramePr>
        <xdr:cNvPr id="6" name="Chart 5">
          <a:extLst>
            <a:ext uri="{FF2B5EF4-FFF2-40B4-BE49-F238E27FC236}">
              <a16:creationId xmlns:a16="http://schemas.microsoft.com/office/drawing/2014/main" id="{67DEF451-6DC3-451E-A8EF-03E74D3A53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19</xdr:row>
      <xdr:rowOff>90170</xdr:rowOff>
    </xdr:from>
    <xdr:to>
      <xdr:col>4</xdr:col>
      <xdr:colOff>102870</xdr:colOff>
      <xdr:row>31</xdr:row>
      <xdr:rowOff>91440</xdr:rowOff>
    </xdr:to>
    <xdr:graphicFrame macro="">
      <xdr:nvGraphicFramePr>
        <xdr:cNvPr id="2" name="Chart 1">
          <a:extLst>
            <a:ext uri="{FF2B5EF4-FFF2-40B4-BE49-F238E27FC236}">
              <a16:creationId xmlns:a16="http://schemas.microsoft.com/office/drawing/2014/main" id="{7136A4B4-1C42-D34C-BDF8-379F81B089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182880</xdr:colOff>
      <xdr:row>19</xdr:row>
      <xdr:rowOff>106680</xdr:rowOff>
    </xdr:from>
    <xdr:to>
      <xdr:col>8</xdr:col>
      <xdr:colOff>264160</xdr:colOff>
      <xdr:row>31</xdr:row>
      <xdr:rowOff>74930</xdr:rowOff>
    </xdr:to>
    <xdr:graphicFrame macro="">
      <xdr:nvGraphicFramePr>
        <xdr:cNvPr id="3" name="Chart 2">
          <a:extLst>
            <a:ext uri="{FF2B5EF4-FFF2-40B4-BE49-F238E27FC236}">
              <a16:creationId xmlns:a16="http://schemas.microsoft.com/office/drawing/2014/main" id="{A2EDFAA8-D5EF-7C4C-8019-7A47905B8E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19</xdr:row>
      <xdr:rowOff>90170</xdr:rowOff>
    </xdr:from>
    <xdr:to>
      <xdr:col>4</xdr:col>
      <xdr:colOff>102870</xdr:colOff>
      <xdr:row>31</xdr:row>
      <xdr:rowOff>91440</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342900</xdr:colOff>
      <xdr:row>19</xdr:row>
      <xdr:rowOff>162197</xdr:rowOff>
    </xdr:from>
    <xdr:to>
      <xdr:col>8</xdr:col>
      <xdr:colOff>424180</xdr:colOff>
      <xdr:row>31</xdr:row>
      <xdr:rowOff>133713</xdr:rowOff>
    </xdr:to>
    <xdr:graphicFrame macro="">
      <xdr:nvGraphicFramePr>
        <xdr:cNvPr id="4" name="Chart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19</xdr:row>
      <xdr:rowOff>143933</xdr:rowOff>
    </xdr:from>
    <xdr:to>
      <xdr:col>4</xdr:col>
      <xdr:colOff>514350</xdr:colOff>
      <xdr:row>31</xdr:row>
      <xdr:rowOff>148166</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709084</xdr:colOff>
      <xdr:row>19</xdr:row>
      <xdr:rowOff>127000</xdr:rowOff>
    </xdr:from>
    <xdr:to>
      <xdr:col>8</xdr:col>
      <xdr:colOff>383540</xdr:colOff>
      <xdr:row>31</xdr:row>
      <xdr:rowOff>92286</xdr:rowOff>
    </xdr:to>
    <xdr:graphicFrame macro="">
      <xdr:nvGraphicFramePr>
        <xdr:cNvPr id="4" name="Chart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DAC5F-E7DD-4DE9-B29F-34956815A775}">
  <dimension ref="A1:Q56"/>
  <sheetViews>
    <sheetView tabSelected="1" zoomScaleNormal="100" workbookViewId="0">
      <selection activeCell="J7" sqref="J7"/>
    </sheetView>
  </sheetViews>
  <sheetFormatPr defaultRowHeight="15.6"/>
  <cols>
    <col min="16" max="16" width="39.19921875" customWidth="1"/>
  </cols>
  <sheetData>
    <row r="1" spans="1:17" ht="19.2" customHeight="1">
      <c r="A1" s="52" t="s">
        <v>56</v>
      </c>
      <c r="B1" s="52"/>
      <c r="C1" s="52"/>
      <c r="D1" s="52"/>
      <c r="E1" s="52"/>
      <c r="F1" s="56" t="s">
        <v>70</v>
      </c>
      <c r="G1" s="56"/>
      <c r="H1" s="56"/>
      <c r="I1" s="56"/>
      <c r="J1" s="56"/>
      <c r="K1" s="1"/>
      <c r="L1" s="1"/>
      <c r="M1" s="1"/>
      <c r="N1" s="1"/>
      <c r="O1" s="1"/>
      <c r="P1" s="1"/>
    </row>
    <row r="2" spans="1:17" ht="62.4" customHeight="1">
      <c r="A2" s="50" t="s">
        <v>57</v>
      </c>
      <c r="B2" s="50"/>
      <c r="C2" s="50"/>
      <c r="D2" s="50"/>
      <c r="E2" s="50"/>
      <c r="F2" s="50"/>
      <c r="G2" s="50"/>
      <c r="H2" s="50"/>
      <c r="I2" s="50"/>
      <c r="J2" s="50"/>
      <c r="K2" s="50"/>
      <c r="L2" s="50"/>
      <c r="M2" s="50"/>
      <c r="N2" s="50"/>
      <c r="O2" s="50"/>
      <c r="P2" s="50"/>
    </row>
    <row r="3" spans="1:17" s="47" customFormat="1" ht="14.4">
      <c r="A3" s="50" t="s">
        <v>58</v>
      </c>
      <c r="B3" s="50"/>
      <c r="C3" s="50"/>
      <c r="D3" s="50"/>
      <c r="E3" s="50"/>
      <c r="F3" s="50"/>
      <c r="G3" s="50"/>
      <c r="H3" s="50"/>
      <c r="I3" s="50"/>
      <c r="J3" s="50"/>
      <c r="K3" s="50"/>
      <c r="L3" s="50"/>
      <c r="M3" s="50"/>
      <c r="N3" s="50"/>
      <c r="O3" s="50"/>
      <c r="P3" s="50"/>
    </row>
    <row r="4" spans="1:17">
      <c r="A4" s="50"/>
      <c r="B4" s="50"/>
      <c r="C4" s="50"/>
      <c r="D4" s="50"/>
      <c r="E4" s="50"/>
      <c r="F4" s="50"/>
      <c r="G4" s="50"/>
      <c r="H4" s="50"/>
      <c r="I4" s="50"/>
      <c r="J4" s="50"/>
      <c r="K4" s="50"/>
      <c r="L4" s="50"/>
      <c r="M4" s="50"/>
      <c r="N4" s="50"/>
      <c r="O4" s="50"/>
      <c r="P4" s="50"/>
    </row>
    <row r="5" spans="1:17" s="1" customFormat="1">
      <c r="A5" s="45"/>
      <c r="B5" s="45"/>
      <c r="C5" s="45"/>
      <c r="D5" s="45"/>
      <c r="E5" s="45"/>
      <c r="F5" s="45"/>
      <c r="G5" s="45"/>
      <c r="H5" s="45"/>
      <c r="I5" s="45"/>
      <c r="J5" s="45"/>
      <c r="K5" s="45"/>
      <c r="L5" s="45"/>
      <c r="M5" s="45"/>
      <c r="N5" s="45"/>
      <c r="O5" s="45"/>
      <c r="P5" s="45"/>
    </row>
    <row r="7" spans="1:17">
      <c r="A7" s="48" t="s">
        <v>59</v>
      </c>
    </row>
    <row r="8" spans="1:17" ht="81.599999999999994" customHeight="1">
      <c r="A8" s="50" t="s">
        <v>69</v>
      </c>
      <c r="B8" s="50"/>
      <c r="C8" s="50"/>
      <c r="D8" s="50"/>
      <c r="E8" s="50"/>
      <c r="F8" s="50"/>
      <c r="G8" s="50"/>
      <c r="H8" s="50"/>
      <c r="I8" s="50"/>
      <c r="J8" s="50"/>
      <c r="K8" s="50"/>
      <c r="L8" s="50"/>
      <c r="M8" s="50"/>
      <c r="N8" s="50"/>
      <c r="O8" s="50"/>
      <c r="P8" s="50"/>
      <c r="Q8" s="1"/>
    </row>
    <row r="9" spans="1:17" ht="69.599999999999994" customHeight="1">
      <c r="A9" s="50" t="s">
        <v>61</v>
      </c>
      <c r="B9" s="50"/>
      <c r="C9" s="50"/>
      <c r="D9" s="50"/>
      <c r="E9" s="50"/>
      <c r="F9" s="50"/>
      <c r="G9" s="50"/>
      <c r="H9" s="50"/>
      <c r="I9" s="50"/>
      <c r="J9" s="50"/>
      <c r="K9" s="50"/>
      <c r="L9" s="50"/>
      <c r="M9" s="50"/>
      <c r="N9" s="50"/>
      <c r="O9" s="50"/>
      <c r="P9" s="50"/>
      <c r="Q9" s="50"/>
    </row>
    <row r="10" spans="1:17" s="1" customFormat="1" ht="67.2" customHeight="1">
      <c r="A10" s="50" t="s">
        <v>62</v>
      </c>
      <c r="B10" s="50"/>
      <c r="C10" s="50"/>
      <c r="D10" s="50"/>
      <c r="E10" s="50"/>
      <c r="F10" s="50"/>
      <c r="G10" s="50"/>
      <c r="H10" s="50"/>
      <c r="I10" s="50"/>
      <c r="J10" s="50"/>
      <c r="K10" s="50"/>
      <c r="L10" s="50"/>
      <c r="M10" s="50"/>
      <c r="N10" s="50"/>
      <c r="O10" s="50"/>
      <c r="P10" s="50"/>
      <c r="Q10" s="45"/>
    </row>
    <row r="11" spans="1:17">
      <c r="A11" s="51"/>
      <c r="B11" s="51"/>
      <c r="C11" s="51"/>
      <c r="D11" s="51"/>
      <c r="E11" s="51"/>
      <c r="F11" s="51"/>
      <c r="G11" s="51"/>
      <c r="H11" s="51"/>
      <c r="I11" s="51"/>
      <c r="J11" s="51"/>
      <c r="K11" s="51"/>
      <c r="L11" s="51"/>
      <c r="M11" s="51"/>
      <c r="N11" s="51"/>
      <c r="O11" s="51"/>
      <c r="P11" s="51"/>
    </row>
    <row r="12" spans="1:17" s="1" customFormat="1"/>
    <row r="13" spans="1:17">
      <c r="A13" s="48" t="s">
        <v>60</v>
      </c>
    </row>
    <row r="14" spans="1:17" ht="84.6" customHeight="1">
      <c r="A14" s="50" t="s">
        <v>67</v>
      </c>
      <c r="B14" s="50"/>
      <c r="C14" s="50"/>
      <c r="D14" s="50"/>
      <c r="E14" s="50"/>
      <c r="F14" s="50"/>
      <c r="G14" s="50"/>
      <c r="H14" s="50"/>
      <c r="I14" s="50"/>
      <c r="J14" s="50"/>
      <c r="K14" s="50"/>
      <c r="L14" s="50"/>
      <c r="M14" s="50"/>
      <c r="N14" s="50"/>
      <c r="O14" s="50"/>
      <c r="P14" s="50"/>
    </row>
    <row r="15" spans="1:17" ht="76.2" customHeight="1">
      <c r="A15" s="50" t="s">
        <v>65</v>
      </c>
      <c r="B15" s="50"/>
      <c r="C15" s="50"/>
      <c r="D15" s="50"/>
      <c r="E15" s="50"/>
      <c r="F15" s="50"/>
      <c r="G15" s="50"/>
      <c r="H15" s="50"/>
      <c r="I15" s="50"/>
      <c r="J15" s="50"/>
      <c r="K15" s="50"/>
      <c r="L15" s="50"/>
      <c r="M15" s="50"/>
      <c r="N15" s="50"/>
      <c r="O15" s="50"/>
      <c r="P15" s="50"/>
    </row>
    <row r="17" spans="1:16" ht="87.6" customHeight="1">
      <c r="A17" s="50" t="s">
        <v>63</v>
      </c>
      <c r="B17" s="50"/>
      <c r="C17" s="50"/>
      <c r="D17" s="50"/>
      <c r="E17" s="50"/>
      <c r="F17" s="50"/>
      <c r="G17" s="50"/>
      <c r="H17" s="50"/>
      <c r="I17" s="50"/>
      <c r="J17" s="50"/>
      <c r="K17" s="50"/>
      <c r="L17" s="50"/>
      <c r="M17" s="50"/>
      <c r="N17" s="50"/>
      <c r="O17" s="50"/>
      <c r="P17" s="50"/>
    </row>
    <row r="18" spans="1:16">
      <c r="A18" s="51" t="s">
        <v>66</v>
      </c>
      <c r="B18" s="51"/>
      <c r="C18" s="51"/>
      <c r="D18" s="51"/>
      <c r="E18" s="51"/>
      <c r="F18" s="51"/>
      <c r="G18" s="51"/>
      <c r="H18" s="51"/>
      <c r="I18" s="51"/>
      <c r="J18" s="51"/>
      <c r="K18" s="51"/>
      <c r="L18" s="51"/>
      <c r="M18" s="51"/>
      <c r="N18" s="51"/>
      <c r="O18" s="51"/>
      <c r="P18" s="51"/>
    </row>
    <row r="20" spans="1:16">
      <c r="A20" s="46" t="s">
        <v>64</v>
      </c>
    </row>
    <row r="22" spans="1:16">
      <c r="A22" s="50" t="s">
        <v>68</v>
      </c>
      <c r="B22" s="51"/>
      <c r="C22" s="51"/>
      <c r="D22" s="51"/>
      <c r="E22" s="51"/>
      <c r="F22" s="51"/>
      <c r="G22" s="51"/>
      <c r="H22" s="51"/>
      <c r="I22" s="51"/>
      <c r="J22" s="51"/>
      <c r="K22" s="51"/>
      <c r="L22" s="51"/>
      <c r="M22" s="51"/>
      <c r="N22" s="51"/>
      <c r="O22" s="51"/>
      <c r="P22" s="51"/>
    </row>
    <row r="23" spans="1:16">
      <c r="A23" s="51"/>
      <c r="B23" s="51"/>
      <c r="C23" s="51"/>
      <c r="D23" s="51"/>
      <c r="E23" s="51"/>
      <c r="F23" s="51"/>
      <c r="G23" s="51"/>
      <c r="H23" s="51"/>
      <c r="I23" s="51"/>
      <c r="J23" s="51"/>
      <c r="K23" s="51"/>
      <c r="L23" s="51"/>
      <c r="M23" s="51"/>
      <c r="N23" s="51"/>
      <c r="O23" s="51"/>
      <c r="P23" s="51"/>
    </row>
    <row r="24" spans="1:16">
      <c r="A24" s="51"/>
      <c r="B24" s="51"/>
      <c r="C24" s="51"/>
      <c r="D24" s="51"/>
      <c r="E24" s="51"/>
      <c r="F24" s="51"/>
      <c r="G24" s="51"/>
      <c r="H24" s="51"/>
      <c r="I24" s="51"/>
      <c r="J24" s="51"/>
      <c r="K24" s="51"/>
      <c r="L24" s="51"/>
      <c r="M24" s="51"/>
      <c r="N24" s="51"/>
      <c r="O24" s="51"/>
      <c r="P24" s="51"/>
    </row>
    <row r="25" spans="1:16">
      <c r="A25" s="51"/>
      <c r="B25" s="51"/>
      <c r="C25" s="51"/>
      <c r="D25" s="51"/>
      <c r="E25" s="51"/>
      <c r="F25" s="51"/>
      <c r="G25" s="51"/>
      <c r="H25" s="51"/>
      <c r="I25" s="51"/>
      <c r="J25" s="51"/>
      <c r="K25" s="51"/>
      <c r="L25" s="51"/>
      <c r="M25" s="51"/>
      <c r="N25" s="51"/>
      <c r="O25" s="51"/>
      <c r="P25" s="51"/>
    </row>
    <row r="26" spans="1:16">
      <c r="A26" s="51"/>
      <c r="B26" s="51"/>
      <c r="C26" s="51"/>
      <c r="D26" s="51"/>
      <c r="E26" s="51"/>
      <c r="F26" s="51"/>
      <c r="G26" s="51"/>
      <c r="H26" s="51"/>
      <c r="I26" s="51"/>
      <c r="J26" s="51"/>
      <c r="K26" s="51"/>
      <c r="L26" s="51"/>
      <c r="M26" s="51"/>
      <c r="N26" s="51"/>
      <c r="O26" s="51"/>
      <c r="P26" s="51"/>
    </row>
    <row r="27" spans="1:16">
      <c r="A27" s="51"/>
      <c r="B27" s="51"/>
      <c r="C27" s="51"/>
      <c r="D27" s="51"/>
      <c r="E27" s="51"/>
      <c r="F27" s="51"/>
      <c r="G27" s="51"/>
      <c r="H27" s="51"/>
      <c r="I27" s="51"/>
      <c r="J27" s="51"/>
      <c r="K27" s="51"/>
      <c r="L27" s="51"/>
      <c r="M27" s="51"/>
      <c r="N27" s="51"/>
      <c r="O27" s="51"/>
      <c r="P27" s="51"/>
    </row>
    <row r="28" spans="1:16">
      <c r="A28" s="51"/>
      <c r="B28" s="51"/>
      <c r="C28" s="51"/>
      <c r="D28" s="51"/>
      <c r="E28" s="51"/>
      <c r="F28" s="51"/>
      <c r="G28" s="51"/>
      <c r="H28" s="51"/>
      <c r="I28" s="51"/>
      <c r="J28" s="51"/>
      <c r="K28" s="51"/>
      <c r="L28" s="51"/>
      <c r="M28" s="51"/>
      <c r="N28" s="51"/>
      <c r="O28" s="51"/>
      <c r="P28" s="51"/>
    </row>
    <row r="29" spans="1:16">
      <c r="A29" s="51"/>
      <c r="B29" s="51"/>
      <c r="C29" s="51"/>
      <c r="D29" s="51"/>
      <c r="E29" s="51"/>
      <c r="F29" s="51"/>
      <c r="G29" s="51"/>
      <c r="H29" s="51"/>
      <c r="I29" s="51"/>
      <c r="J29" s="51"/>
      <c r="K29" s="51"/>
      <c r="L29" s="51"/>
      <c r="M29" s="51"/>
      <c r="N29" s="51"/>
      <c r="O29" s="51"/>
      <c r="P29" s="51"/>
    </row>
    <row r="30" spans="1:16">
      <c r="A30" s="51"/>
      <c r="B30" s="51"/>
      <c r="C30" s="51"/>
      <c r="D30" s="51"/>
      <c r="E30" s="51"/>
      <c r="F30" s="51"/>
      <c r="G30" s="51"/>
      <c r="H30" s="51"/>
      <c r="I30" s="51"/>
      <c r="J30" s="51"/>
      <c r="K30" s="51"/>
      <c r="L30" s="51"/>
      <c r="M30" s="51"/>
      <c r="N30" s="51"/>
      <c r="O30" s="51"/>
      <c r="P30" s="51"/>
    </row>
    <row r="31" spans="1:16">
      <c r="A31" s="51"/>
      <c r="B31" s="51"/>
      <c r="C31" s="51"/>
      <c r="D31" s="51"/>
      <c r="E31" s="51"/>
      <c r="F31" s="51"/>
      <c r="G31" s="51"/>
      <c r="H31" s="51"/>
      <c r="I31" s="51"/>
      <c r="J31" s="51"/>
      <c r="K31" s="51"/>
      <c r="L31" s="51"/>
      <c r="M31" s="51"/>
      <c r="N31" s="51"/>
      <c r="O31" s="51"/>
      <c r="P31" s="51"/>
    </row>
    <row r="32" spans="1:16">
      <c r="A32" s="51"/>
      <c r="B32" s="51"/>
      <c r="C32" s="51"/>
      <c r="D32" s="51"/>
      <c r="E32" s="51"/>
      <c r="F32" s="51"/>
      <c r="G32" s="51"/>
      <c r="H32" s="51"/>
      <c r="I32" s="51"/>
      <c r="J32" s="51"/>
      <c r="K32" s="51"/>
      <c r="L32" s="51"/>
      <c r="M32" s="51"/>
      <c r="N32" s="51"/>
      <c r="O32" s="51"/>
      <c r="P32" s="51"/>
    </row>
    <row r="33" spans="1:16">
      <c r="A33" s="51"/>
      <c r="B33" s="51"/>
      <c r="C33" s="51"/>
      <c r="D33" s="51"/>
      <c r="E33" s="51"/>
      <c r="F33" s="51"/>
      <c r="G33" s="51"/>
      <c r="H33" s="51"/>
      <c r="I33" s="51"/>
      <c r="J33" s="51"/>
      <c r="K33" s="51"/>
      <c r="L33" s="51"/>
      <c r="M33" s="51"/>
      <c r="N33" s="51"/>
      <c r="O33" s="51"/>
      <c r="P33" s="51"/>
    </row>
    <row r="34" spans="1:16">
      <c r="A34" s="51"/>
      <c r="B34" s="51"/>
      <c r="C34" s="51"/>
      <c r="D34" s="51"/>
      <c r="E34" s="51"/>
      <c r="F34" s="51"/>
      <c r="G34" s="51"/>
      <c r="H34" s="51"/>
      <c r="I34" s="51"/>
      <c r="J34" s="51"/>
      <c r="K34" s="51"/>
      <c r="L34" s="51"/>
      <c r="M34" s="51"/>
      <c r="N34" s="51"/>
      <c r="O34" s="51"/>
      <c r="P34" s="51"/>
    </row>
    <row r="35" spans="1:16">
      <c r="A35" s="51"/>
      <c r="B35" s="51"/>
      <c r="C35" s="51"/>
      <c r="D35" s="51"/>
      <c r="E35" s="51"/>
      <c r="F35" s="51"/>
      <c r="G35" s="51"/>
      <c r="H35" s="51"/>
      <c r="I35" s="51"/>
      <c r="J35" s="51"/>
      <c r="K35" s="51"/>
      <c r="L35" s="51"/>
      <c r="M35" s="51"/>
      <c r="N35" s="51"/>
      <c r="O35" s="51"/>
      <c r="P35" s="51"/>
    </row>
    <row r="36" spans="1:16">
      <c r="A36" s="51"/>
      <c r="B36" s="51"/>
      <c r="C36" s="51"/>
      <c r="D36" s="51"/>
      <c r="E36" s="51"/>
      <c r="F36" s="51"/>
      <c r="G36" s="51"/>
      <c r="H36" s="51"/>
      <c r="I36" s="51"/>
      <c r="J36" s="51"/>
      <c r="K36" s="51"/>
      <c r="L36" s="51"/>
      <c r="M36" s="51"/>
      <c r="N36" s="51"/>
      <c r="O36" s="51"/>
      <c r="P36" s="51"/>
    </row>
    <row r="37" spans="1:16">
      <c r="A37" s="51"/>
      <c r="B37" s="51"/>
      <c r="C37" s="51"/>
      <c r="D37" s="51"/>
      <c r="E37" s="51"/>
      <c r="F37" s="51"/>
      <c r="G37" s="51"/>
      <c r="H37" s="51"/>
      <c r="I37" s="51"/>
      <c r="J37" s="51"/>
      <c r="K37" s="51"/>
      <c r="L37" s="51"/>
      <c r="M37" s="51"/>
      <c r="N37" s="51"/>
      <c r="O37" s="51"/>
      <c r="P37" s="51"/>
    </row>
    <row r="38" spans="1:16">
      <c r="A38" s="51"/>
      <c r="B38" s="51"/>
      <c r="C38" s="51"/>
      <c r="D38" s="51"/>
      <c r="E38" s="51"/>
      <c r="F38" s="51"/>
      <c r="G38" s="51"/>
      <c r="H38" s="51"/>
      <c r="I38" s="51"/>
      <c r="J38" s="51"/>
      <c r="K38" s="51"/>
      <c r="L38" s="51"/>
      <c r="M38" s="51"/>
      <c r="N38" s="51"/>
      <c r="O38" s="51"/>
      <c r="P38" s="51"/>
    </row>
    <row r="39" spans="1:16">
      <c r="A39" s="51"/>
      <c r="B39" s="51"/>
      <c r="C39" s="51"/>
      <c r="D39" s="51"/>
      <c r="E39" s="51"/>
      <c r="F39" s="51"/>
      <c r="G39" s="51"/>
      <c r="H39" s="51"/>
      <c r="I39" s="51"/>
      <c r="J39" s="51"/>
      <c r="K39" s="51"/>
      <c r="L39" s="51"/>
      <c r="M39" s="51"/>
      <c r="N39" s="51"/>
      <c r="O39" s="51"/>
      <c r="P39" s="51"/>
    </row>
    <row r="40" spans="1:16">
      <c r="A40" s="51"/>
      <c r="B40" s="51"/>
      <c r="C40" s="51"/>
      <c r="D40" s="51"/>
      <c r="E40" s="51"/>
      <c r="F40" s="51"/>
      <c r="G40" s="51"/>
      <c r="H40" s="51"/>
      <c r="I40" s="51"/>
      <c r="J40" s="51"/>
      <c r="K40" s="51"/>
      <c r="L40" s="51"/>
      <c r="M40" s="51"/>
      <c r="N40" s="51"/>
      <c r="O40" s="51"/>
      <c r="P40" s="51"/>
    </row>
    <row r="41" spans="1:16">
      <c r="A41" s="51"/>
      <c r="B41" s="51"/>
      <c r="C41" s="51"/>
      <c r="D41" s="51"/>
      <c r="E41" s="51"/>
      <c r="F41" s="51"/>
      <c r="G41" s="51"/>
      <c r="H41" s="51"/>
      <c r="I41" s="51"/>
      <c r="J41" s="51"/>
      <c r="K41" s="51"/>
      <c r="L41" s="51"/>
      <c r="M41" s="51"/>
      <c r="N41" s="51"/>
      <c r="O41" s="51"/>
      <c r="P41" s="51"/>
    </row>
    <row r="42" spans="1:16">
      <c r="A42" s="51"/>
      <c r="B42" s="51"/>
      <c r="C42" s="51"/>
      <c r="D42" s="51"/>
      <c r="E42" s="51"/>
      <c r="F42" s="51"/>
      <c r="G42" s="51"/>
      <c r="H42" s="51"/>
      <c r="I42" s="51"/>
      <c r="J42" s="51"/>
      <c r="K42" s="51"/>
      <c r="L42" s="51"/>
      <c r="M42" s="51"/>
      <c r="N42" s="51"/>
      <c r="O42" s="51"/>
      <c r="P42" s="51"/>
    </row>
    <row r="43" spans="1:16">
      <c r="A43" s="51"/>
      <c r="B43" s="51"/>
      <c r="C43" s="51"/>
      <c r="D43" s="51"/>
      <c r="E43" s="51"/>
      <c r="F43" s="51"/>
      <c r="G43" s="51"/>
      <c r="H43" s="51"/>
      <c r="I43" s="51"/>
      <c r="J43" s="51"/>
      <c r="K43" s="51"/>
      <c r="L43" s="51"/>
      <c r="M43" s="51"/>
      <c r="N43" s="51"/>
      <c r="O43" s="51"/>
      <c r="P43" s="51"/>
    </row>
    <row r="44" spans="1:16">
      <c r="A44" s="51"/>
      <c r="B44" s="51"/>
      <c r="C44" s="51"/>
      <c r="D44" s="51"/>
      <c r="E44" s="51"/>
      <c r="F44" s="51"/>
      <c r="G44" s="51"/>
      <c r="H44" s="51"/>
      <c r="I44" s="51"/>
      <c r="J44" s="51"/>
      <c r="K44" s="51"/>
      <c r="L44" s="51"/>
      <c r="M44" s="51"/>
      <c r="N44" s="51"/>
      <c r="O44" s="51"/>
      <c r="P44" s="51"/>
    </row>
    <row r="45" spans="1:16">
      <c r="A45" s="51"/>
      <c r="B45" s="51"/>
      <c r="C45" s="51"/>
      <c r="D45" s="51"/>
      <c r="E45" s="51"/>
      <c r="F45" s="51"/>
      <c r="G45" s="51"/>
      <c r="H45" s="51"/>
      <c r="I45" s="51"/>
      <c r="J45" s="51"/>
      <c r="K45" s="51"/>
      <c r="L45" s="51"/>
      <c r="M45" s="51"/>
      <c r="N45" s="51"/>
      <c r="O45" s="51"/>
      <c r="P45" s="51"/>
    </row>
    <row r="46" spans="1:16">
      <c r="A46" s="51"/>
      <c r="B46" s="51"/>
      <c r="C46" s="51"/>
      <c r="D46" s="51"/>
      <c r="E46" s="51"/>
      <c r="F46" s="51"/>
      <c r="G46" s="51"/>
      <c r="H46" s="51"/>
      <c r="I46" s="51"/>
      <c r="J46" s="51"/>
      <c r="K46" s="51"/>
      <c r="L46" s="51"/>
      <c r="M46" s="51"/>
      <c r="N46" s="51"/>
      <c r="O46" s="51"/>
      <c r="P46" s="51"/>
    </row>
    <row r="47" spans="1:16">
      <c r="A47" s="51"/>
      <c r="B47" s="51"/>
      <c r="C47" s="51"/>
      <c r="D47" s="51"/>
      <c r="E47" s="51"/>
      <c r="F47" s="51"/>
      <c r="G47" s="51"/>
      <c r="H47" s="51"/>
      <c r="I47" s="51"/>
      <c r="J47" s="51"/>
      <c r="K47" s="51"/>
      <c r="L47" s="51"/>
      <c r="M47" s="51"/>
      <c r="N47" s="51"/>
      <c r="O47" s="51"/>
      <c r="P47" s="51"/>
    </row>
    <row r="48" spans="1:16">
      <c r="A48" s="51"/>
      <c r="B48" s="51"/>
      <c r="C48" s="51"/>
      <c r="D48" s="51"/>
      <c r="E48" s="51"/>
      <c r="F48" s="51"/>
      <c r="G48" s="51"/>
      <c r="H48" s="51"/>
      <c r="I48" s="51"/>
      <c r="J48" s="51"/>
      <c r="K48" s="51"/>
      <c r="L48" s="51"/>
      <c r="M48" s="51"/>
      <c r="N48" s="51"/>
      <c r="O48" s="51"/>
      <c r="P48" s="51"/>
    </row>
    <row r="49" spans="1:16">
      <c r="A49" s="51"/>
      <c r="B49" s="51"/>
      <c r="C49" s="51"/>
      <c r="D49" s="51"/>
      <c r="E49" s="51"/>
      <c r="F49" s="51"/>
      <c r="G49" s="51"/>
      <c r="H49" s="51"/>
      <c r="I49" s="51"/>
      <c r="J49" s="51"/>
      <c r="K49" s="51"/>
      <c r="L49" s="51"/>
      <c r="M49" s="51"/>
      <c r="N49" s="51"/>
      <c r="O49" s="51"/>
      <c r="P49" s="51"/>
    </row>
    <row r="50" spans="1:16">
      <c r="A50" s="51"/>
      <c r="B50" s="51"/>
      <c r="C50" s="51"/>
      <c r="D50" s="51"/>
      <c r="E50" s="51"/>
      <c r="F50" s="51"/>
      <c r="G50" s="51"/>
      <c r="H50" s="51"/>
      <c r="I50" s="51"/>
      <c r="J50" s="51"/>
      <c r="K50" s="51"/>
      <c r="L50" s="51"/>
      <c r="M50" s="51"/>
      <c r="N50" s="51"/>
      <c r="O50" s="51"/>
      <c r="P50" s="51"/>
    </row>
    <row r="51" spans="1:16">
      <c r="A51" s="51"/>
      <c r="B51" s="51"/>
      <c r="C51" s="51"/>
      <c r="D51" s="51"/>
      <c r="E51" s="51"/>
      <c r="F51" s="51"/>
      <c r="G51" s="51"/>
      <c r="H51" s="51"/>
      <c r="I51" s="51"/>
      <c r="J51" s="51"/>
      <c r="K51" s="51"/>
      <c r="L51" s="51"/>
      <c r="M51" s="51"/>
      <c r="N51" s="51"/>
      <c r="O51" s="51"/>
      <c r="P51" s="51"/>
    </row>
    <row r="52" spans="1:16">
      <c r="A52" s="51"/>
      <c r="B52" s="51"/>
      <c r="C52" s="51"/>
      <c r="D52" s="51"/>
      <c r="E52" s="51"/>
      <c r="F52" s="51"/>
      <c r="G52" s="51"/>
      <c r="H52" s="51"/>
      <c r="I52" s="51"/>
      <c r="J52" s="51"/>
      <c r="K52" s="51"/>
      <c r="L52" s="51"/>
      <c r="M52" s="51"/>
      <c r="N52" s="51"/>
      <c r="O52" s="51"/>
      <c r="P52" s="51"/>
    </row>
    <row r="53" spans="1:16">
      <c r="A53" s="51"/>
      <c r="B53" s="51"/>
      <c r="C53" s="51"/>
      <c r="D53" s="51"/>
      <c r="E53" s="51"/>
      <c r="F53" s="51"/>
      <c r="G53" s="51"/>
      <c r="H53" s="51"/>
      <c r="I53" s="51"/>
      <c r="J53" s="51"/>
      <c r="K53" s="51"/>
      <c r="L53" s="51"/>
      <c r="M53" s="51"/>
      <c r="N53" s="51"/>
      <c r="O53" s="51"/>
      <c r="P53" s="51"/>
    </row>
    <row r="54" spans="1:16">
      <c r="A54" s="51"/>
      <c r="B54" s="51"/>
      <c r="C54" s="51"/>
      <c r="D54" s="51"/>
      <c r="E54" s="51"/>
      <c r="F54" s="51"/>
      <c r="G54" s="51"/>
      <c r="H54" s="51"/>
      <c r="I54" s="51"/>
      <c r="J54" s="51"/>
      <c r="K54" s="51"/>
      <c r="L54" s="51"/>
      <c r="M54" s="51"/>
      <c r="N54" s="51"/>
      <c r="O54" s="51"/>
      <c r="P54" s="51"/>
    </row>
    <row r="55" spans="1:16">
      <c r="A55" s="51"/>
      <c r="B55" s="51"/>
      <c r="C55" s="51"/>
      <c r="D55" s="51"/>
      <c r="E55" s="51"/>
      <c r="F55" s="51"/>
      <c r="G55" s="51"/>
      <c r="H55" s="51"/>
      <c r="I55" s="51"/>
      <c r="J55" s="51"/>
      <c r="K55" s="51"/>
      <c r="L55" s="51"/>
      <c r="M55" s="51"/>
      <c r="N55" s="51"/>
      <c r="O55" s="51"/>
      <c r="P55" s="51"/>
    </row>
    <row r="56" spans="1:16">
      <c r="A56" s="51"/>
      <c r="B56" s="51"/>
      <c r="C56" s="51"/>
      <c r="D56" s="51"/>
      <c r="E56" s="51"/>
      <c r="F56" s="51"/>
      <c r="G56" s="51"/>
      <c r="H56" s="51"/>
      <c r="I56" s="51"/>
      <c r="J56" s="51"/>
      <c r="K56" s="51"/>
      <c r="L56" s="51"/>
      <c r="M56" s="51"/>
      <c r="N56" s="51"/>
      <c r="O56" s="51"/>
      <c r="P56" s="51"/>
    </row>
  </sheetData>
  <mergeCells count="12">
    <mergeCell ref="A2:P2"/>
    <mergeCell ref="A1:E1"/>
    <mergeCell ref="A9:Q9"/>
    <mergeCell ref="A8:P8"/>
    <mergeCell ref="A3:P4"/>
    <mergeCell ref="A22:P56"/>
    <mergeCell ref="A11:P11"/>
    <mergeCell ref="A18:P18"/>
    <mergeCell ref="A14:P14"/>
    <mergeCell ref="A10:P10"/>
    <mergeCell ref="A15:P15"/>
    <mergeCell ref="A17:P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41"/>
  <sheetViews>
    <sheetView topLeftCell="A10" zoomScale="80" zoomScaleNormal="80" workbookViewId="0">
      <selection activeCell="C13" sqref="C13:C18"/>
    </sheetView>
  </sheetViews>
  <sheetFormatPr defaultColWidth="11.09765625" defaultRowHeight="15.6"/>
  <cols>
    <col min="1" max="1" width="6.59765625" style="1" customWidth="1"/>
    <col min="2" max="2" width="9.09765625" style="1" customWidth="1"/>
    <col min="3" max="3" width="10" style="1" customWidth="1"/>
    <col min="4" max="4" width="11.09765625" style="1"/>
    <col min="5" max="5" width="21.09765625" style="1" customWidth="1"/>
    <col min="6" max="6" width="13.09765625" style="1" customWidth="1"/>
    <col min="7" max="7" width="7.5" style="1" customWidth="1"/>
    <col min="8" max="12" width="5.09765625" style="1" customWidth="1"/>
    <col min="13" max="13" width="9.59765625" style="1" customWidth="1"/>
    <col min="14" max="14" width="17.09765625" style="1" customWidth="1"/>
    <col min="15" max="19" width="4.09765625" style="1" customWidth="1"/>
    <col min="20" max="20" width="4.59765625" style="1" customWidth="1"/>
    <col min="21" max="16384" width="11.09765625" style="1"/>
  </cols>
  <sheetData>
    <row r="2" spans="1:20" ht="17.399999999999999">
      <c r="B2" s="1" t="s">
        <v>29</v>
      </c>
    </row>
    <row r="3" spans="1:20">
      <c r="C3" s="9"/>
    </row>
    <row r="4" spans="1:20">
      <c r="B4" s="9" t="s">
        <v>19</v>
      </c>
      <c r="C4" s="9"/>
      <c r="G4" s="1" t="s">
        <v>11</v>
      </c>
      <c r="H4" s="1" t="s">
        <v>12</v>
      </c>
    </row>
    <row r="5" spans="1:20">
      <c r="B5" s="36" t="s">
        <v>30</v>
      </c>
      <c r="C5" s="9"/>
      <c r="F5" s="1" t="s">
        <v>15</v>
      </c>
      <c r="G5" s="1">
        <v>0</v>
      </c>
      <c r="H5" s="1">
        <v>50</v>
      </c>
    </row>
    <row r="6" spans="1:20">
      <c r="B6" s="36" t="s">
        <v>45</v>
      </c>
      <c r="F6" s="1" t="s">
        <v>16</v>
      </c>
      <c r="G6" s="1">
        <v>0</v>
      </c>
      <c r="H6" s="1">
        <v>100</v>
      </c>
    </row>
    <row r="7" spans="1:20">
      <c r="B7" s="36" t="s">
        <v>54</v>
      </c>
      <c r="F7" s="1" t="s">
        <v>31</v>
      </c>
      <c r="G7" s="1" t="s">
        <v>48</v>
      </c>
      <c r="K7" s="42"/>
      <c r="L7" s="42"/>
      <c r="M7" s="42"/>
      <c r="N7" s="42"/>
    </row>
    <row r="9" spans="1:20">
      <c r="G9" s="9" t="s">
        <v>8</v>
      </c>
      <c r="N9" s="9" t="s">
        <v>9</v>
      </c>
    </row>
    <row r="10" spans="1:20">
      <c r="B10" s="9" t="s">
        <v>17</v>
      </c>
      <c r="N10" s="22"/>
      <c r="O10" s="53" t="s">
        <v>50</v>
      </c>
      <c r="P10" s="54"/>
      <c r="Q10" s="54"/>
      <c r="R10" s="54"/>
      <c r="S10" s="54"/>
      <c r="T10" s="23"/>
    </row>
    <row r="11" spans="1:20">
      <c r="F11" s="2"/>
      <c r="G11" s="2"/>
      <c r="N11" s="34" t="s">
        <v>24</v>
      </c>
      <c r="O11" s="37"/>
      <c r="P11" s="37"/>
      <c r="Q11" s="37"/>
      <c r="R11" s="37"/>
      <c r="S11" s="37"/>
      <c r="T11" s="25"/>
    </row>
    <row r="12" spans="1:20" ht="16.2" thickBot="1">
      <c r="B12" s="1" t="s">
        <v>1</v>
      </c>
      <c r="C12" s="1" t="s">
        <v>13</v>
      </c>
      <c r="F12" s="2"/>
      <c r="G12" s="2" t="s">
        <v>2</v>
      </c>
      <c r="H12" s="1" t="s">
        <v>0</v>
      </c>
      <c r="I12" s="1" t="s">
        <v>5</v>
      </c>
      <c r="J12" s="1" t="s">
        <v>7</v>
      </c>
      <c r="K12" s="1" t="s">
        <v>6</v>
      </c>
      <c r="L12" s="1" t="s">
        <v>4</v>
      </c>
      <c r="N12" s="34" t="s">
        <v>23</v>
      </c>
      <c r="O12" s="26"/>
      <c r="P12" s="26"/>
      <c r="Q12" s="26"/>
      <c r="R12" s="26"/>
      <c r="S12" s="26"/>
      <c r="T12" s="25"/>
    </row>
    <row r="13" spans="1:20">
      <c r="A13" s="2">
        <v>1</v>
      </c>
      <c r="B13" s="3">
        <v>0</v>
      </c>
      <c r="C13" s="4">
        <v>-100</v>
      </c>
      <c r="F13" s="35"/>
      <c r="G13" s="21">
        <f>H5-0.01</f>
        <v>49.99</v>
      </c>
      <c r="H13" s="10">
        <f ca="1">FORECAST(G13,OFFSET(LH_Color,MATCH(G13,LH_Y)-1,0,2,1),OFFSET(LH_Y,MATCH(G13,LH_Y)-1,0,2,1))</f>
        <v>-55.004999999999995</v>
      </c>
      <c r="I13" s="10">
        <f ca="1">($L13-$H13)/4+$H13</f>
        <v>-16.255416666666662</v>
      </c>
      <c r="J13" s="10">
        <f ca="1">($L13-$H13)/2+$H13</f>
        <v>22.494166666666672</v>
      </c>
      <c r="K13" s="10">
        <f ca="1">($L13-$H13)/4*3+$H13</f>
        <v>61.243750000000006</v>
      </c>
      <c r="L13" s="10">
        <f ca="1">FORECAST(G13,OFFSET(RH_Color,MATCH(G13,RH_Y)-1,0,2,1),OFFSET(RH_Y,MATCH(G13,RH_Y)-1,0,2,1))</f>
        <v>99.993333333333339</v>
      </c>
      <c r="N13" s="27">
        <f>H5</f>
        <v>50</v>
      </c>
      <c r="O13" s="11">
        <f ca="1">H13</f>
        <v>-55.004999999999995</v>
      </c>
      <c r="P13" s="12">
        <f t="shared" ref="P13:S28" ca="1" si="0">I13</f>
        <v>-16.255416666666662</v>
      </c>
      <c r="Q13" s="12">
        <f t="shared" ca="1" si="0"/>
        <v>22.494166666666672</v>
      </c>
      <c r="R13" s="12">
        <f t="shared" ca="1" si="0"/>
        <v>61.243750000000006</v>
      </c>
      <c r="S13" s="13">
        <f t="shared" ca="1" si="0"/>
        <v>99.993333333333339</v>
      </c>
      <c r="T13" s="25"/>
    </row>
    <row r="14" spans="1:20">
      <c r="A14" s="2">
        <v>2</v>
      </c>
      <c r="B14" s="5">
        <v>10</v>
      </c>
      <c r="C14" s="6">
        <v>-90</v>
      </c>
      <c r="G14" s="21">
        <f>$G$13-($G$13-$G$33)/20</f>
        <v>47.490500000000004</v>
      </c>
      <c r="H14" s="10">
        <f t="shared" ref="H14:H33" ca="1" si="1">FORECAST(G14,OFFSET(LH_Color,MATCH(G14,LH_Y)-1,0,2,1),OFFSET(LH_Y,MATCH(G14,LH_Y)-1,0,2,1))</f>
        <v>-56.254750000000001</v>
      </c>
      <c r="I14" s="10">
        <f t="shared" ref="I14:I33" ca="1" si="2">($L14-$H14)/4+$H14</f>
        <v>-17.609312500000001</v>
      </c>
      <c r="J14" s="10">
        <f t="shared" ref="J14:J33" ca="1" si="3">($L14-$H14)/2+$H14</f>
        <v>21.036124999999998</v>
      </c>
      <c r="K14" s="10">
        <f t="shared" ref="K14:K33" ca="1" si="4">($L14-$H14)/4*3+$H14</f>
        <v>59.681562499999998</v>
      </c>
      <c r="L14" s="10">
        <f t="shared" ref="L14:L33" ca="1" si="5">FORECAST(G14,OFFSET(RH_Color,MATCH(G14,RH_Y)-1,0,2,1),OFFSET(RH_Y,MATCH(G14,RH_Y)-1,0,2,1))</f>
        <v>98.326999999999998</v>
      </c>
      <c r="N14" s="27"/>
      <c r="O14" s="14">
        <f t="shared" ref="O14:S33" ca="1" si="6">H14</f>
        <v>-56.254750000000001</v>
      </c>
      <c r="P14" s="15">
        <f t="shared" ca="1" si="0"/>
        <v>-17.609312500000001</v>
      </c>
      <c r="Q14" s="15">
        <f t="shared" ca="1" si="0"/>
        <v>21.036124999999998</v>
      </c>
      <c r="R14" s="15">
        <f t="shared" ca="1" si="0"/>
        <v>59.681562499999998</v>
      </c>
      <c r="S14" s="16">
        <f t="shared" ca="1" si="0"/>
        <v>98.326999999999998</v>
      </c>
      <c r="T14" s="25"/>
    </row>
    <row r="15" spans="1:20">
      <c r="A15" s="2">
        <v>3</v>
      </c>
      <c r="B15" s="5">
        <v>20</v>
      </c>
      <c r="C15" s="6">
        <v>-80</v>
      </c>
      <c r="G15" s="21">
        <f>$G$13-($G$13-$G$33)/20*2</f>
        <v>44.991</v>
      </c>
      <c r="H15" s="10">
        <f t="shared" ca="1" si="1"/>
        <v>-57.5045</v>
      </c>
      <c r="I15" s="10">
        <f t="shared" ca="1" si="2"/>
        <v>-18.963208333333334</v>
      </c>
      <c r="J15" s="10">
        <f t="shared" ca="1" si="3"/>
        <v>19.578083333333332</v>
      </c>
      <c r="K15" s="10">
        <f t="shared" ca="1" si="4"/>
        <v>58.119374999999998</v>
      </c>
      <c r="L15" s="10">
        <f t="shared" ca="1" si="5"/>
        <v>96.660666666666671</v>
      </c>
      <c r="N15" s="27"/>
      <c r="O15" s="14">
        <f t="shared" ca="1" si="6"/>
        <v>-57.5045</v>
      </c>
      <c r="P15" s="15">
        <f t="shared" ca="1" si="0"/>
        <v>-18.963208333333334</v>
      </c>
      <c r="Q15" s="15">
        <f t="shared" ca="1" si="0"/>
        <v>19.578083333333332</v>
      </c>
      <c r="R15" s="15">
        <f t="shared" ca="1" si="0"/>
        <v>58.119374999999998</v>
      </c>
      <c r="S15" s="16">
        <f t="shared" ca="1" si="0"/>
        <v>96.660666666666671</v>
      </c>
      <c r="T15" s="25"/>
    </row>
    <row r="16" spans="1:20">
      <c r="A16" s="2">
        <v>4</v>
      </c>
      <c r="B16" s="5">
        <v>30</v>
      </c>
      <c r="C16" s="6">
        <v>-70</v>
      </c>
      <c r="G16" s="21">
        <f>$G$13-($G$13-$G$33)/20*3</f>
        <v>42.491500000000002</v>
      </c>
      <c r="H16" s="10">
        <f t="shared" ca="1" si="1"/>
        <v>-58.754249999999999</v>
      </c>
      <c r="I16" s="10">
        <f t="shared" ca="1" si="2"/>
        <v>-20.317104166666667</v>
      </c>
      <c r="J16" s="10">
        <f t="shared" ca="1" si="3"/>
        <v>18.120041666666665</v>
      </c>
      <c r="K16" s="10">
        <f t="shared" ca="1" si="4"/>
        <v>56.557187499999998</v>
      </c>
      <c r="L16" s="10">
        <f t="shared" ca="1" si="5"/>
        <v>94.994333333333344</v>
      </c>
      <c r="N16" s="27"/>
      <c r="O16" s="14">
        <f t="shared" ca="1" si="6"/>
        <v>-58.754249999999999</v>
      </c>
      <c r="P16" s="15">
        <f t="shared" ca="1" si="0"/>
        <v>-20.317104166666667</v>
      </c>
      <c r="Q16" s="15">
        <f t="shared" ca="1" si="0"/>
        <v>18.120041666666665</v>
      </c>
      <c r="R16" s="15">
        <f t="shared" ca="1" si="0"/>
        <v>56.557187499999998</v>
      </c>
      <c r="S16" s="16">
        <f t="shared" ca="1" si="0"/>
        <v>94.994333333333344</v>
      </c>
      <c r="T16" s="25"/>
    </row>
    <row r="17" spans="1:20">
      <c r="A17" s="2">
        <v>5</v>
      </c>
      <c r="B17" s="5">
        <v>40</v>
      </c>
      <c r="C17" s="6">
        <v>-60</v>
      </c>
      <c r="F17" s="35"/>
      <c r="G17" s="21">
        <f>$G$13-($G$13-$G$33)/20*4</f>
        <v>39.992000000000004</v>
      </c>
      <c r="H17" s="10">
        <f t="shared" ca="1" si="1"/>
        <v>-60.007999999999996</v>
      </c>
      <c r="I17" s="10">
        <f t="shared" ca="1" si="2"/>
        <v>-21.673999999999992</v>
      </c>
      <c r="J17" s="10">
        <f t="shared" ca="1" si="3"/>
        <v>16.660000000000011</v>
      </c>
      <c r="K17" s="10">
        <f t="shared" ca="1" si="4"/>
        <v>54.994000000000014</v>
      </c>
      <c r="L17" s="10">
        <f t="shared" ca="1" si="5"/>
        <v>93.328000000000003</v>
      </c>
      <c r="N17" s="27">
        <f>G17</f>
        <v>39.992000000000004</v>
      </c>
      <c r="O17" s="14">
        <f t="shared" ca="1" si="6"/>
        <v>-60.007999999999996</v>
      </c>
      <c r="P17" s="15">
        <f t="shared" ca="1" si="0"/>
        <v>-21.673999999999992</v>
      </c>
      <c r="Q17" s="15">
        <f t="shared" ca="1" si="0"/>
        <v>16.660000000000011</v>
      </c>
      <c r="R17" s="15">
        <f t="shared" ca="1" si="0"/>
        <v>54.994000000000014</v>
      </c>
      <c r="S17" s="16">
        <f t="shared" ca="1" si="0"/>
        <v>93.328000000000003</v>
      </c>
      <c r="T17" s="25"/>
    </row>
    <row r="18" spans="1:20" ht="16.2" thickBot="1">
      <c r="A18" s="2">
        <v>6</v>
      </c>
      <c r="B18" s="7">
        <v>50</v>
      </c>
      <c r="C18" s="8">
        <v>-55</v>
      </c>
      <c r="G18" s="21">
        <f>$G$13-($G$13-$G$33)/20*5</f>
        <v>37.4925</v>
      </c>
      <c r="H18" s="10">
        <f t="shared" ca="1" si="1"/>
        <v>-62.5075</v>
      </c>
      <c r="I18" s="10">
        <f t="shared" ca="1" si="2"/>
        <v>-23.965208333333337</v>
      </c>
      <c r="J18" s="10">
        <f t="shared" ca="1" si="3"/>
        <v>14.577083333333327</v>
      </c>
      <c r="K18" s="10">
        <f t="shared" ca="1" si="4"/>
        <v>53.119374999999984</v>
      </c>
      <c r="L18" s="10">
        <f t="shared" ca="1" si="5"/>
        <v>91.661666666666662</v>
      </c>
      <c r="N18" s="27"/>
      <c r="O18" s="14">
        <f t="shared" ca="1" si="6"/>
        <v>-62.5075</v>
      </c>
      <c r="P18" s="15">
        <f t="shared" ca="1" si="0"/>
        <v>-23.965208333333337</v>
      </c>
      <c r="Q18" s="15">
        <f t="shared" ca="1" si="0"/>
        <v>14.577083333333327</v>
      </c>
      <c r="R18" s="15">
        <f t="shared" ca="1" si="0"/>
        <v>53.119374999999984</v>
      </c>
      <c r="S18" s="16">
        <f t="shared" ca="1" si="0"/>
        <v>91.661666666666662</v>
      </c>
      <c r="T18" s="25"/>
    </row>
    <row r="19" spans="1:20">
      <c r="G19" s="21">
        <f>$G$13-($G$13-$G$33)/20*6</f>
        <v>34.993000000000002</v>
      </c>
      <c r="H19" s="10">
        <f t="shared" ca="1" si="1"/>
        <v>-65.007000000000005</v>
      </c>
      <c r="I19" s="10">
        <f t="shared" ca="1" si="2"/>
        <v>-26.259916666666669</v>
      </c>
      <c r="J19" s="10">
        <f t="shared" ca="1" si="3"/>
        <v>12.487166666666667</v>
      </c>
      <c r="K19" s="10">
        <f t="shared" ca="1" si="4"/>
        <v>51.234250000000003</v>
      </c>
      <c r="L19" s="10">
        <f t="shared" ca="1" si="5"/>
        <v>89.981333333333339</v>
      </c>
      <c r="N19" s="27"/>
      <c r="O19" s="14">
        <f t="shared" ca="1" si="6"/>
        <v>-65.007000000000005</v>
      </c>
      <c r="P19" s="15">
        <f t="shared" ca="1" si="0"/>
        <v>-26.259916666666669</v>
      </c>
      <c r="Q19" s="15">
        <f t="shared" ca="1" si="0"/>
        <v>12.487166666666667</v>
      </c>
      <c r="R19" s="15">
        <f t="shared" ca="1" si="0"/>
        <v>51.234250000000003</v>
      </c>
      <c r="S19" s="16">
        <f t="shared" ca="1" si="0"/>
        <v>89.981333333333339</v>
      </c>
      <c r="T19" s="25"/>
    </row>
    <row r="20" spans="1:20">
      <c r="G20" s="21">
        <f>$G$13-($G$13-$G$33)/20*7</f>
        <v>32.493499999999997</v>
      </c>
      <c r="H20" s="10">
        <f t="shared" ca="1" si="1"/>
        <v>-67.506500000000003</v>
      </c>
      <c r="I20" s="10">
        <f t="shared" ca="1" si="2"/>
        <v>-29.800875000000005</v>
      </c>
      <c r="J20" s="10">
        <f t="shared" ca="1" si="3"/>
        <v>7.9047499999999928</v>
      </c>
      <c r="K20" s="10">
        <f t="shared" ca="1" si="4"/>
        <v>45.610374999999991</v>
      </c>
      <c r="L20" s="10">
        <f t="shared" ca="1" si="5"/>
        <v>83.315999999999988</v>
      </c>
      <c r="N20" s="27"/>
      <c r="O20" s="14">
        <f t="shared" ca="1" si="6"/>
        <v>-67.506500000000003</v>
      </c>
      <c r="P20" s="15">
        <f t="shared" ca="1" si="0"/>
        <v>-29.800875000000005</v>
      </c>
      <c r="Q20" s="15">
        <f t="shared" ca="1" si="0"/>
        <v>7.9047499999999928</v>
      </c>
      <c r="R20" s="15">
        <f t="shared" ca="1" si="0"/>
        <v>45.610374999999991</v>
      </c>
      <c r="S20" s="16">
        <f t="shared" ca="1" si="0"/>
        <v>83.315999999999988</v>
      </c>
      <c r="T20" s="25"/>
    </row>
    <row r="21" spans="1:20">
      <c r="F21" s="35"/>
      <c r="G21" s="21">
        <f>$G$13-($G$13-$G$33)/20*8</f>
        <v>29.994</v>
      </c>
      <c r="H21" s="10">
        <f t="shared" ca="1" si="1"/>
        <v>-70.006</v>
      </c>
      <c r="I21" s="10">
        <f t="shared" ca="1" si="2"/>
        <v>-33.341833333333334</v>
      </c>
      <c r="J21" s="10">
        <f t="shared" ca="1" si="3"/>
        <v>3.3223333333333329</v>
      </c>
      <c r="K21" s="10">
        <f t="shared" ca="1" si="4"/>
        <v>39.986500000000007</v>
      </c>
      <c r="L21" s="10">
        <f t="shared" ca="1" si="5"/>
        <v>76.650666666666666</v>
      </c>
      <c r="N21" s="27">
        <f>G21</f>
        <v>29.994</v>
      </c>
      <c r="O21" s="14">
        <f t="shared" ca="1" si="6"/>
        <v>-70.006</v>
      </c>
      <c r="P21" s="15">
        <f t="shared" ca="1" si="0"/>
        <v>-33.341833333333334</v>
      </c>
      <c r="Q21" s="15">
        <f t="shared" ca="1" si="0"/>
        <v>3.3223333333333329</v>
      </c>
      <c r="R21" s="15">
        <f t="shared" ca="1" si="0"/>
        <v>39.986500000000007</v>
      </c>
      <c r="S21" s="16">
        <f t="shared" ca="1" si="0"/>
        <v>76.650666666666666</v>
      </c>
      <c r="T21" s="25"/>
    </row>
    <row r="22" spans="1:20">
      <c r="G22" s="21">
        <f>$G$13-($G$13-$G$33)/20*9</f>
        <v>27.494499999999999</v>
      </c>
      <c r="H22" s="10">
        <f t="shared" ca="1" si="1"/>
        <v>-72.505499999999998</v>
      </c>
      <c r="I22" s="10">
        <f t="shared" ca="1" si="2"/>
        <v>-36.882791666666662</v>
      </c>
      <c r="J22" s="10">
        <f t="shared" ca="1" si="3"/>
        <v>-1.260083333333327</v>
      </c>
      <c r="K22" s="10">
        <f t="shared" ca="1" si="4"/>
        <v>34.362625000000008</v>
      </c>
      <c r="L22" s="10">
        <f t="shared" ca="1" si="5"/>
        <v>69.98533333333333</v>
      </c>
      <c r="N22" s="27"/>
      <c r="O22" s="14">
        <f t="shared" ca="1" si="6"/>
        <v>-72.505499999999998</v>
      </c>
      <c r="P22" s="15">
        <f t="shared" ca="1" si="0"/>
        <v>-36.882791666666662</v>
      </c>
      <c r="Q22" s="15">
        <f t="shared" ca="1" si="0"/>
        <v>-1.260083333333327</v>
      </c>
      <c r="R22" s="15">
        <f t="shared" ca="1" si="0"/>
        <v>34.362625000000008</v>
      </c>
      <c r="S22" s="16">
        <f t="shared" ca="1" si="0"/>
        <v>69.98533333333333</v>
      </c>
      <c r="T22" s="25"/>
    </row>
    <row r="23" spans="1:20">
      <c r="G23" s="21">
        <f>$G$13-($G$13-$G$33)/20*10</f>
        <v>24.994999999999997</v>
      </c>
      <c r="H23" s="10">
        <f t="shared" ca="1" si="1"/>
        <v>-75.004999999999995</v>
      </c>
      <c r="I23" s="10">
        <f t="shared" ca="1" si="2"/>
        <v>-40.423749999999998</v>
      </c>
      <c r="J23" s="10">
        <f t="shared" ca="1" si="3"/>
        <v>-5.8425000000000011</v>
      </c>
      <c r="K23" s="10">
        <f t="shared" ca="1" si="4"/>
        <v>28.738749999999996</v>
      </c>
      <c r="L23" s="10">
        <f t="shared" ca="1" si="5"/>
        <v>63.319999999999993</v>
      </c>
      <c r="N23" s="27"/>
      <c r="O23" s="14">
        <f t="shared" ca="1" si="6"/>
        <v>-75.004999999999995</v>
      </c>
      <c r="P23" s="15">
        <f t="shared" ca="1" si="0"/>
        <v>-40.423749999999998</v>
      </c>
      <c r="Q23" s="15">
        <f ca="1">J23</f>
        <v>-5.8425000000000011</v>
      </c>
      <c r="R23" s="15">
        <f t="shared" ca="1" si="0"/>
        <v>28.738749999999996</v>
      </c>
      <c r="S23" s="16">
        <f t="shared" ca="1" si="0"/>
        <v>63.319999999999993</v>
      </c>
      <c r="T23" s="25"/>
    </row>
    <row r="24" spans="1:20">
      <c r="G24" s="21">
        <f>$G$13-($G$13-$G$33)/20*11</f>
        <v>22.4955</v>
      </c>
      <c r="H24" s="10">
        <f t="shared" ca="1" si="1"/>
        <v>-77.504500000000007</v>
      </c>
      <c r="I24" s="10">
        <f t="shared" ca="1" si="2"/>
        <v>-43.964708333333334</v>
      </c>
      <c r="J24" s="10">
        <f t="shared" ca="1" si="3"/>
        <v>-10.424916666666661</v>
      </c>
      <c r="K24" s="10">
        <f t="shared" ca="1" si="4"/>
        <v>23.114875000000012</v>
      </c>
      <c r="L24" s="10">
        <f t="shared" ca="1" si="5"/>
        <v>56.654666666666671</v>
      </c>
      <c r="N24" s="27"/>
      <c r="O24" s="14">
        <f t="shared" ca="1" si="6"/>
        <v>-77.504500000000007</v>
      </c>
      <c r="P24" s="15">
        <f t="shared" ca="1" si="0"/>
        <v>-43.964708333333334</v>
      </c>
      <c r="Q24" s="15">
        <f t="shared" ca="1" si="0"/>
        <v>-10.424916666666661</v>
      </c>
      <c r="R24" s="15">
        <f t="shared" ca="1" si="0"/>
        <v>23.114875000000012</v>
      </c>
      <c r="S24" s="16">
        <f t="shared" ca="1" si="0"/>
        <v>56.654666666666671</v>
      </c>
      <c r="T24" s="25"/>
    </row>
    <row r="25" spans="1:20">
      <c r="F25" s="35"/>
      <c r="G25" s="21">
        <f>$G$13-($G$13-$G$33)/20*12</f>
        <v>19.995999999999999</v>
      </c>
      <c r="H25" s="10">
        <f t="shared" ca="1" si="1"/>
        <v>-80.004000000000005</v>
      </c>
      <c r="I25" s="10">
        <f t="shared" ca="1" si="2"/>
        <v>-47.509</v>
      </c>
      <c r="J25" s="10">
        <f t="shared" ca="1" si="3"/>
        <v>-15.013999999999996</v>
      </c>
      <c r="K25" s="10">
        <f t="shared" ca="1" si="4"/>
        <v>17.481000000000009</v>
      </c>
      <c r="L25" s="10">
        <f t="shared" ca="1" si="5"/>
        <v>49.975999999999999</v>
      </c>
      <c r="N25" s="27">
        <f>G25</f>
        <v>19.995999999999999</v>
      </c>
      <c r="O25" s="14">
        <f t="shared" ca="1" si="6"/>
        <v>-80.004000000000005</v>
      </c>
      <c r="P25" s="15">
        <f t="shared" ca="1" si="0"/>
        <v>-47.509</v>
      </c>
      <c r="Q25" s="15">
        <f t="shared" ca="1" si="0"/>
        <v>-15.013999999999996</v>
      </c>
      <c r="R25" s="15">
        <f t="shared" ca="1" si="0"/>
        <v>17.481000000000009</v>
      </c>
      <c r="S25" s="16">
        <f t="shared" ca="1" si="0"/>
        <v>49.975999999999999</v>
      </c>
      <c r="T25" s="25"/>
    </row>
    <row r="26" spans="1:20">
      <c r="G26" s="21">
        <f>$G$13-($G$13-$G$33)/20*13</f>
        <v>17.496499999999997</v>
      </c>
      <c r="H26" s="10">
        <f t="shared" ca="1" si="1"/>
        <v>-82.503500000000003</v>
      </c>
      <c r="I26" s="10">
        <f t="shared" ca="1" si="2"/>
        <v>-53.132875000000006</v>
      </c>
      <c r="J26" s="10">
        <f t="shared" ca="1" si="3"/>
        <v>-23.762250000000009</v>
      </c>
      <c r="K26" s="10">
        <f t="shared" ca="1" si="4"/>
        <v>5.6083749999999952</v>
      </c>
      <c r="L26" s="10">
        <f t="shared" ca="1" si="5"/>
        <v>34.978999999999985</v>
      </c>
      <c r="N26" s="27"/>
      <c r="O26" s="14">
        <f t="shared" ca="1" si="6"/>
        <v>-82.503500000000003</v>
      </c>
      <c r="P26" s="15">
        <f t="shared" ca="1" si="0"/>
        <v>-53.132875000000006</v>
      </c>
      <c r="Q26" s="15">
        <f t="shared" ca="1" si="0"/>
        <v>-23.762250000000009</v>
      </c>
      <c r="R26" s="15">
        <f t="shared" ca="1" si="0"/>
        <v>5.6083749999999952</v>
      </c>
      <c r="S26" s="16">
        <f t="shared" ca="1" si="0"/>
        <v>34.978999999999985</v>
      </c>
      <c r="T26" s="25"/>
    </row>
    <row r="27" spans="1:20">
      <c r="G27" s="21">
        <f>$G$13-($G$13-$G$33)/20*14</f>
        <v>14.997</v>
      </c>
      <c r="H27" s="10">
        <f t="shared" ca="1" si="1"/>
        <v>-85.003</v>
      </c>
      <c r="I27" s="10">
        <f t="shared" ca="1" si="2"/>
        <v>-58.756749999999997</v>
      </c>
      <c r="J27" s="10">
        <f t="shared" ca="1" si="3"/>
        <v>-32.5105</v>
      </c>
      <c r="K27" s="10">
        <f t="shared" ca="1" si="4"/>
        <v>-6.2642500000000041</v>
      </c>
      <c r="L27" s="10">
        <f t="shared" ca="1" si="5"/>
        <v>19.981999999999999</v>
      </c>
      <c r="N27" s="27"/>
      <c r="O27" s="14">
        <f t="shared" ca="1" si="6"/>
        <v>-85.003</v>
      </c>
      <c r="P27" s="15">
        <f t="shared" ca="1" si="0"/>
        <v>-58.756749999999997</v>
      </c>
      <c r="Q27" s="15">
        <f t="shared" ca="1" si="0"/>
        <v>-32.5105</v>
      </c>
      <c r="R27" s="15">
        <f t="shared" ca="1" si="0"/>
        <v>-6.2642500000000041</v>
      </c>
      <c r="S27" s="16">
        <f t="shared" ca="1" si="0"/>
        <v>19.981999999999999</v>
      </c>
      <c r="T27" s="25"/>
    </row>
    <row r="28" spans="1:20">
      <c r="G28" s="21">
        <f>$G$13-($G$13-$G$33)/20*15</f>
        <v>12.497499999999995</v>
      </c>
      <c r="H28" s="10">
        <f t="shared" ca="1" si="1"/>
        <v>-87.502499999999998</v>
      </c>
      <c r="I28" s="10">
        <f t="shared" ca="1" si="2"/>
        <v>-64.380625000000009</v>
      </c>
      <c r="J28" s="10">
        <f t="shared" ca="1" si="3"/>
        <v>-41.258750000000013</v>
      </c>
      <c r="K28" s="10">
        <f t="shared" ca="1" si="4"/>
        <v>-18.136875000000018</v>
      </c>
      <c r="L28" s="10">
        <f t="shared" ca="1" si="5"/>
        <v>4.984999999999971</v>
      </c>
      <c r="N28" s="27"/>
      <c r="O28" s="14">
        <f t="shared" ca="1" si="6"/>
        <v>-87.502499999999998</v>
      </c>
      <c r="P28" s="15">
        <f t="shared" ca="1" si="0"/>
        <v>-64.380625000000009</v>
      </c>
      <c r="Q28" s="15">
        <f t="shared" ca="1" si="0"/>
        <v>-41.258750000000013</v>
      </c>
      <c r="R28" s="15">
        <f t="shared" ca="1" si="0"/>
        <v>-18.136875000000018</v>
      </c>
      <c r="S28" s="16">
        <f t="shared" ca="1" si="0"/>
        <v>4.984999999999971</v>
      </c>
      <c r="T28" s="25"/>
    </row>
    <row r="29" spans="1:20">
      <c r="F29" s="35"/>
      <c r="G29" s="21">
        <f>$G$13-($G$13-$G$33)/20*16</f>
        <v>9.9979999999999976</v>
      </c>
      <c r="H29" s="10">
        <f t="shared" ca="1" si="1"/>
        <v>-90.00200000000001</v>
      </c>
      <c r="I29" s="10">
        <f t="shared" ca="1" si="2"/>
        <v>-70.006000000000014</v>
      </c>
      <c r="J29" s="10">
        <f t="shared" ca="1" si="3"/>
        <v>-50.010000000000019</v>
      </c>
      <c r="K29" s="10">
        <f t="shared" ca="1" si="4"/>
        <v>-30.014000000000024</v>
      </c>
      <c r="L29" s="10">
        <f t="shared" ca="1" si="5"/>
        <v>-10.018000000000029</v>
      </c>
      <c r="N29" s="27">
        <f>G29</f>
        <v>9.9979999999999976</v>
      </c>
      <c r="O29" s="14">
        <f t="shared" ca="1" si="6"/>
        <v>-90.00200000000001</v>
      </c>
      <c r="P29" s="15">
        <f t="shared" ca="1" si="6"/>
        <v>-70.006000000000014</v>
      </c>
      <c r="Q29" s="15">
        <f t="shared" ca="1" si="6"/>
        <v>-50.010000000000019</v>
      </c>
      <c r="R29" s="15">
        <f t="shared" ca="1" si="6"/>
        <v>-30.014000000000024</v>
      </c>
      <c r="S29" s="16">
        <f t="shared" ca="1" si="6"/>
        <v>-10.018000000000029</v>
      </c>
      <c r="T29" s="25"/>
    </row>
    <row r="30" spans="1:20">
      <c r="G30" s="21">
        <f>$G$13-($G$13-$G$33)/20*17</f>
        <v>7.4984999999999999</v>
      </c>
      <c r="H30" s="10">
        <f t="shared" ca="1" si="1"/>
        <v>-92.501499999999993</v>
      </c>
      <c r="I30" s="10">
        <f t="shared" ca="1" si="2"/>
        <v>-77.504499999999993</v>
      </c>
      <c r="J30" s="10">
        <f t="shared" ca="1" si="3"/>
        <v>-62.507499999999993</v>
      </c>
      <c r="K30" s="10">
        <f t="shared" ca="1" si="4"/>
        <v>-47.510499999999993</v>
      </c>
      <c r="L30" s="10">
        <f t="shared" ca="1" si="5"/>
        <v>-32.513499999999993</v>
      </c>
      <c r="N30" s="27"/>
      <c r="O30" s="14">
        <f t="shared" ca="1" si="6"/>
        <v>-92.501499999999993</v>
      </c>
      <c r="P30" s="15">
        <f t="shared" ca="1" si="6"/>
        <v>-77.504499999999993</v>
      </c>
      <c r="Q30" s="15">
        <f t="shared" ca="1" si="6"/>
        <v>-62.507499999999993</v>
      </c>
      <c r="R30" s="15">
        <f t="shared" ca="1" si="6"/>
        <v>-47.510499999999993</v>
      </c>
      <c r="S30" s="16">
        <f t="shared" ca="1" si="6"/>
        <v>-32.513499999999993</v>
      </c>
      <c r="T30" s="25"/>
    </row>
    <row r="31" spans="1:20">
      <c r="G31" s="21">
        <f>$G$13-($G$13-$G$33)/20*18</f>
        <v>4.9989999999999952</v>
      </c>
      <c r="H31" s="10">
        <f t="shared" ca="1" si="1"/>
        <v>-95.001000000000005</v>
      </c>
      <c r="I31" s="10">
        <f t="shared" ca="1" si="2"/>
        <v>-85.003000000000014</v>
      </c>
      <c r="J31" s="10">
        <f t="shared" ca="1" si="3"/>
        <v>-75.005000000000024</v>
      </c>
      <c r="K31" s="10">
        <f t="shared" ca="1" si="4"/>
        <v>-65.007000000000033</v>
      </c>
      <c r="L31" s="10">
        <f t="shared" ca="1" si="5"/>
        <v>-55.009000000000043</v>
      </c>
      <c r="N31" s="27"/>
      <c r="O31" s="14">
        <f t="shared" ca="1" si="6"/>
        <v>-95.001000000000005</v>
      </c>
      <c r="P31" s="15">
        <f t="shared" ca="1" si="6"/>
        <v>-85.003000000000014</v>
      </c>
      <c r="Q31" s="15">
        <f t="shared" ca="1" si="6"/>
        <v>-75.005000000000024</v>
      </c>
      <c r="R31" s="15">
        <f t="shared" ca="1" si="6"/>
        <v>-65.007000000000033</v>
      </c>
      <c r="S31" s="16">
        <f t="shared" ca="1" si="6"/>
        <v>-55.009000000000043</v>
      </c>
      <c r="T31" s="25"/>
    </row>
    <row r="32" spans="1:20">
      <c r="G32" s="21">
        <f>$G$13-($G$13-$G$33)/20*19</f>
        <v>2.4994999999999976</v>
      </c>
      <c r="H32" s="10">
        <f t="shared" ca="1" si="1"/>
        <v>-97.500500000000002</v>
      </c>
      <c r="I32" s="10">
        <f t="shared" ca="1" si="2"/>
        <v>-92.501500000000007</v>
      </c>
      <c r="J32" s="10">
        <f t="shared" ca="1" si="3"/>
        <v>-87.502500000000012</v>
      </c>
      <c r="K32" s="10">
        <f t="shared" ca="1" si="4"/>
        <v>-82.503500000000017</v>
      </c>
      <c r="L32" s="10">
        <f t="shared" ca="1" si="5"/>
        <v>-77.504500000000021</v>
      </c>
      <c r="N32" s="27"/>
      <c r="O32" s="14">
        <f t="shared" ca="1" si="6"/>
        <v>-97.500500000000002</v>
      </c>
      <c r="P32" s="15">
        <f t="shared" ca="1" si="6"/>
        <v>-92.501500000000007</v>
      </c>
      <c r="Q32" s="15">
        <f t="shared" ca="1" si="6"/>
        <v>-87.502500000000012</v>
      </c>
      <c r="R32" s="15">
        <f t="shared" ca="1" si="6"/>
        <v>-82.503500000000017</v>
      </c>
      <c r="S32" s="16">
        <f t="shared" ca="1" si="6"/>
        <v>-77.504500000000021</v>
      </c>
      <c r="T32" s="25"/>
    </row>
    <row r="33" spans="1:20" ht="16.2" thickBot="1">
      <c r="B33" s="9" t="s">
        <v>18</v>
      </c>
      <c r="F33" s="35"/>
      <c r="G33" s="21">
        <f>G5</f>
        <v>0</v>
      </c>
      <c r="H33" s="10">
        <f t="shared" ca="1" si="1"/>
        <v>-100</v>
      </c>
      <c r="I33" s="10">
        <f t="shared" ca="1" si="2"/>
        <v>-100</v>
      </c>
      <c r="J33" s="10">
        <f t="shared" ca="1" si="3"/>
        <v>-100</v>
      </c>
      <c r="K33" s="10">
        <f t="shared" ca="1" si="4"/>
        <v>-100</v>
      </c>
      <c r="L33" s="10">
        <f t="shared" ca="1" si="5"/>
        <v>-100</v>
      </c>
      <c r="N33" s="27">
        <f>G5</f>
        <v>0</v>
      </c>
      <c r="O33" s="17">
        <f ca="1">H33</f>
        <v>-100</v>
      </c>
      <c r="P33" s="18">
        <f t="shared" ca="1" si="6"/>
        <v>-100</v>
      </c>
      <c r="Q33" s="18">
        <f t="shared" ca="1" si="6"/>
        <v>-100</v>
      </c>
      <c r="R33" s="18">
        <f t="shared" ca="1" si="6"/>
        <v>-100</v>
      </c>
      <c r="S33" s="19">
        <f t="shared" ca="1" si="6"/>
        <v>-100</v>
      </c>
      <c r="T33" s="25"/>
    </row>
    <row r="34" spans="1:20">
      <c r="H34" s="20">
        <f>G6</f>
        <v>0</v>
      </c>
      <c r="I34" s="20">
        <f>$L$34-($L$34-$H$34)/4*3</f>
        <v>25</v>
      </c>
      <c r="J34" s="20">
        <f>$L$34-($L$34-$H$34)/2</f>
        <v>50</v>
      </c>
      <c r="K34" s="20">
        <f>$L$34-($L$34-$H$34)/4</f>
        <v>75</v>
      </c>
      <c r="L34" s="20">
        <f>H6</f>
        <v>100</v>
      </c>
      <c r="M34" s="2" t="s">
        <v>10</v>
      </c>
      <c r="N34" s="24"/>
      <c r="O34" s="28" t="s">
        <v>11</v>
      </c>
      <c r="P34" s="29"/>
      <c r="Q34" s="29"/>
      <c r="R34" s="29"/>
      <c r="S34" s="30" t="s">
        <v>12</v>
      </c>
      <c r="T34" s="25"/>
    </row>
    <row r="35" spans="1:20" ht="16.2" thickBot="1">
      <c r="B35" s="1" t="s">
        <v>3</v>
      </c>
      <c r="C35" s="1" t="s">
        <v>14</v>
      </c>
      <c r="M35" s="2"/>
      <c r="N35" s="24"/>
      <c r="O35" s="26"/>
      <c r="P35" s="26"/>
      <c r="Q35" s="26"/>
      <c r="R35" s="26"/>
      <c r="S35" s="26"/>
      <c r="T35" s="25"/>
    </row>
    <row r="36" spans="1:20">
      <c r="A36" s="2">
        <v>1</v>
      </c>
      <c r="B36" s="3">
        <v>0</v>
      </c>
      <c r="C36" s="4">
        <v>-100</v>
      </c>
      <c r="N36" s="24"/>
      <c r="O36" s="55" t="s">
        <v>44</v>
      </c>
      <c r="P36" s="55"/>
      <c r="Q36" s="55"/>
      <c r="R36" s="55"/>
      <c r="S36" s="55"/>
      <c r="T36" s="25"/>
    </row>
    <row r="37" spans="1:20">
      <c r="A37" s="2">
        <v>2</v>
      </c>
      <c r="B37" s="5">
        <v>10</v>
      </c>
      <c r="C37" s="6">
        <v>-10</v>
      </c>
      <c r="N37" s="31"/>
      <c r="O37" s="32"/>
      <c r="P37" s="32"/>
      <c r="Q37" s="32"/>
      <c r="R37" s="32"/>
      <c r="S37" s="32"/>
      <c r="T37" s="33"/>
    </row>
    <row r="38" spans="1:20">
      <c r="A38" s="2">
        <v>3</v>
      </c>
      <c r="B38" s="5">
        <v>15</v>
      </c>
      <c r="C38" s="6">
        <v>20</v>
      </c>
    </row>
    <row r="39" spans="1:20">
      <c r="A39" s="2">
        <v>4</v>
      </c>
      <c r="B39" s="5">
        <v>20</v>
      </c>
      <c r="C39" s="6">
        <v>50</v>
      </c>
    </row>
    <row r="40" spans="1:20">
      <c r="A40" s="2">
        <v>5</v>
      </c>
      <c r="B40" s="5">
        <v>35</v>
      </c>
      <c r="C40" s="6">
        <v>90</v>
      </c>
    </row>
    <row r="41" spans="1:20">
      <c r="A41" s="2">
        <v>6</v>
      </c>
      <c r="B41" s="43">
        <v>50</v>
      </c>
      <c r="C41" s="44">
        <v>100</v>
      </c>
    </row>
  </sheetData>
  <mergeCells count="2">
    <mergeCell ref="O10:S10"/>
    <mergeCell ref="O36:S36"/>
  </mergeCells>
  <conditionalFormatting sqref="O13:S33">
    <cfRule type="colorScale" priority="1">
      <colorScale>
        <cfvo type="num" val="-100"/>
        <cfvo type="num" val="0"/>
        <cfvo type="num" val="100"/>
        <color theme="0" tint="-0.499984740745262"/>
        <color theme="9" tint="0.59999389629810485"/>
        <color rgb="FF1CA101"/>
      </colorScale>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0E526-6668-4AC0-B6D3-C8D9450A2B92}">
  <dimension ref="A2:U69"/>
  <sheetViews>
    <sheetView topLeftCell="A12" zoomScaleNormal="100" workbookViewId="0">
      <selection activeCell="C41" sqref="C41"/>
    </sheetView>
  </sheetViews>
  <sheetFormatPr defaultColWidth="11.19921875" defaultRowHeight="15.6"/>
  <cols>
    <col min="1" max="1" width="6.69921875" style="1" customWidth="1"/>
    <col min="2" max="2" width="9.19921875" style="1" customWidth="1"/>
    <col min="3" max="4" width="10" style="1" customWidth="1"/>
    <col min="5" max="5" width="11.19921875" style="1"/>
    <col min="6" max="6" width="12.19921875" style="1" customWidth="1"/>
    <col min="7" max="7" width="12" style="1" customWidth="1"/>
    <col min="8" max="8" width="7.5" style="1" customWidth="1"/>
    <col min="9" max="13" width="5.19921875" style="1" customWidth="1"/>
    <col min="14" max="14" width="9.69921875" style="1" customWidth="1"/>
    <col min="15" max="15" width="17.19921875" style="1" customWidth="1"/>
    <col min="16" max="20" width="4.19921875" style="1" customWidth="1"/>
    <col min="21" max="21" width="4.69921875" style="1" customWidth="1"/>
    <col min="22" max="16384" width="11.19921875" style="1"/>
  </cols>
  <sheetData>
    <row r="2" spans="1:21" ht="17.399999999999999">
      <c r="B2" s="1" t="s">
        <v>32</v>
      </c>
    </row>
    <row r="3" spans="1:21">
      <c r="C3" s="9"/>
      <c r="D3" s="9"/>
    </row>
    <row r="4" spans="1:21">
      <c r="B4" s="9" t="s">
        <v>19</v>
      </c>
      <c r="C4" s="9"/>
      <c r="D4" s="9"/>
      <c r="H4" s="1" t="s">
        <v>11</v>
      </c>
      <c r="I4" s="1" t="s">
        <v>12</v>
      </c>
    </row>
    <row r="5" spans="1:21">
      <c r="B5" s="36" t="s">
        <v>30</v>
      </c>
      <c r="C5" s="9"/>
      <c r="D5" s="9"/>
      <c r="G5" s="1" t="s">
        <v>15</v>
      </c>
      <c r="H5" s="1">
        <v>0</v>
      </c>
      <c r="I5" s="1">
        <v>50</v>
      </c>
    </row>
    <row r="6" spans="1:21">
      <c r="B6" s="36" t="s">
        <v>45</v>
      </c>
      <c r="G6" s="1" t="s">
        <v>16</v>
      </c>
      <c r="H6" s="1">
        <v>0</v>
      </c>
      <c r="I6" s="1">
        <v>100</v>
      </c>
    </row>
    <row r="7" spans="1:21">
      <c r="B7" s="36" t="s">
        <v>33</v>
      </c>
    </row>
    <row r="9" spans="1:21">
      <c r="H9" s="9" t="s">
        <v>8</v>
      </c>
      <c r="O9" s="9" t="s">
        <v>9</v>
      </c>
    </row>
    <row r="10" spans="1:21">
      <c r="B10" s="9" t="s">
        <v>17</v>
      </c>
      <c r="E10" s="9" t="s">
        <v>18</v>
      </c>
      <c r="O10" s="22"/>
      <c r="P10" s="53" t="s">
        <v>34</v>
      </c>
      <c r="Q10" s="54"/>
      <c r="R10" s="54"/>
      <c r="S10" s="54"/>
      <c r="T10" s="54"/>
      <c r="U10" s="23"/>
    </row>
    <row r="11" spans="1:21">
      <c r="H11" s="2"/>
      <c r="O11" s="34" t="s">
        <v>24</v>
      </c>
      <c r="P11" s="37"/>
      <c r="Q11" s="37"/>
      <c r="R11" s="37"/>
      <c r="S11" s="37"/>
      <c r="T11" s="37"/>
      <c r="U11" s="25"/>
    </row>
    <row r="12" spans="1:21" ht="16.2" thickBot="1">
      <c r="B12" s="1" t="s">
        <v>1</v>
      </c>
      <c r="C12" s="1" t="s">
        <v>13</v>
      </c>
      <c r="E12" s="1" t="s">
        <v>3</v>
      </c>
      <c r="F12" s="1" t="s">
        <v>14</v>
      </c>
      <c r="H12" s="2" t="s">
        <v>2</v>
      </c>
      <c r="I12" s="1" t="s">
        <v>0</v>
      </c>
      <c r="J12" s="1" t="s">
        <v>35</v>
      </c>
      <c r="K12" s="1" t="s">
        <v>7</v>
      </c>
      <c r="L12" s="1" t="s">
        <v>36</v>
      </c>
      <c r="M12" s="1" t="s">
        <v>4</v>
      </c>
      <c r="O12" s="34" t="s">
        <v>23</v>
      </c>
      <c r="P12" s="26"/>
      <c r="Q12" s="26"/>
      <c r="R12" s="26"/>
      <c r="S12" s="26"/>
      <c r="T12" s="26"/>
      <c r="U12" s="25"/>
    </row>
    <row r="13" spans="1:21">
      <c r="A13" s="2">
        <v>1</v>
      </c>
      <c r="B13" s="3">
        <v>0</v>
      </c>
      <c r="C13" s="4">
        <v>-100</v>
      </c>
      <c r="D13" s="26"/>
      <c r="E13" s="3">
        <v>0</v>
      </c>
      <c r="F13" s="4">
        <v>-100</v>
      </c>
      <c r="G13" s="26"/>
      <c r="H13" s="21">
        <f>I5-0.01</f>
        <v>49.99</v>
      </c>
      <c r="I13" s="10">
        <f ca="1">FORECAST(H13,OFFSET(LH_Color,MATCH(H13,LH_Y)-1,0,2,1),OFFSET(LH_Y,MATCH(H13,LH_Y)-1,0,2,1))</f>
        <v>-20.015000000000001</v>
      </c>
      <c r="J13" s="10">
        <f ca="1">FORECAST(H13,OFFSET(ML_Color,MATCH(H13,ML_Y)-1,0,2,1),OFFSET(ML_Y,MATCH(H13,ML_Y)-1,0,2,1))</f>
        <v>29.975000000000009</v>
      </c>
      <c r="K13" s="10">
        <f ca="1">FORECAST(H13,OFFSET(M_Color,MATCH(H13,M_Y)-1,0,2,1),OFFSET(M_Y,MATCH(H13,M_Y)-1,0,2,1))</f>
        <v>59.97</v>
      </c>
      <c r="L13" s="10">
        <f t="shared" ref="L13:L33" ca="1" si="0">FORECAST(H13,OFFSET(MR_Color,MATCH(H13,MR_Y)-1,0,2,1),OFFSET(MR_Y,MATCH(H13,MR_Y)-1,0,2,1))</f>
        <v>99.960000000000008</v>
      </c>
      <c r="M13" s="10">
        <f t="shared" ref="M13:M33" ca="1" si="1">FORECAST(H13,OFFSET(RH_Color,MATCH(H13,RH_Y)-1,0,2,1),OFFSET(RH_Y,MATCH(H13,RH_Y)-1,0,2,1))</f>
        <v>74.984999999999999</v>
      </c>
      <c r="O13" s="27">
        <f>I5</f>
        <v>50</v>
      </c>
      <c r="P13" s="11">
        <f ca="1">I13</f>
        <v>-20.015000000000001</v>
      </c>
      <c r="Q13" s="12">
        <f t="shared" ref="Q13:T28" ca="1" si="2">J13</f>
        <v>29.975000000000009</v>
      </c>
      <c r="R13" s="12">
        <f t="shared" ca="1" si="2"/>
        <v>59.97</v>
      </c>
      <c r="S13" s="12">
        <f t="shared" ca="1" si="2"/>
        <v>99.960000000000008</v>
      </c>
      <c r="T13" s="13">
        <f t="shared" ca="1" si="2"/>
        <v>74.984999999999999</v>
      </c>
      <c r="U13" s="25"/>
    </row>
    <row r="14" spans="1:21">
      <c r="A14" s="2">
        <v>2</v>
      </c>
      <c r="B14" s="5">
        <v>10</v>
      </c>
      <c r="C14" s="6">
        <v>-82</v>
      </c>
      <c r="D14" s="26"/>
      <c r="E14" s="5">
        <v>10</v>
      </c>
      <c r="F14" s="6">
        <v>-50</v>
      </c>
      <c r="G14" s="26"/>
      <c r="H14" s="21">
        <f>$H$13-($H$13-$H$33)/20</f>
        <v>47.490500000000004</v>
      </c>
      <c r="I14" s="10">
        <f t="shared" ref="I14:I33" ca="1" si="3">FORECAST(H14,OFFSET(LH_Color,MATCH(H14,LH_Y)-1,0,2,1),OFFSET(LH_Y,MATCH(H14,LH_Y)-1,0,2,1))</f>
        <v>-23.76424999999999</v>
      </c>
      <c r="J14" s="10">
        <f t="shared" ref="J14:J33" ca="1" si="4">FORECAST(H14,OFFSET(ML_Color,MATCH(H14,ML_Y)-1,0,2,1),OFFSET(ML_Y,MATCH(H14,ML_Y)-1,0,2,1))</f>
        <v>23.726250000000007</v>
      </c>
      <c r="K14" s="10">
        <f t="shared" ref="K14:K33" ca="1" si="5">FORECAST(H14,OFFSET(M_Color,MATCH(H14,M_Y)-1,0,2,1),OFFSET(M_Y,MATCH(H14,M_Y)-1,0,2,1))</f>
        <v>52.47150000000002</v>
      </c>
      <c r="L14" s="10">
        <f t="shared" ca="1" si="0"/>
        <v>89.962000000000018</v>
      </c>
      <c r="M14" s="10">
        <f t="shared" ca="1" si="1"/>
        <v>71.23575000000001</v>
      </c>
      <c r="O14" s="27"/>
      <c r="P14" s="14">
        <f t="shared" ref="P14:T33" ca="1" si="6">I14</f>
        <v>-23.76424999999999</v>
      </c>
      <c r="Q14" s="15">
        <f t="shared" ca="1" si="2"/>
        <v>23.726250000000007</v>
      </c>
      <c r="R14" s="15">
        <f t="shared" ca="1" si="2"/>
        <v>52.47150000000002</v>
      </c>
      <c r="S14" s="15">
        <f t="shared" ca="1" si="2"/>
        <v>89.962000000000018</v>
      </c>
      <c r="T14" s="16">
        <f t="shared" ca="1" si="2"/>
        <v>71.23575000000001</v>
      </c>
      <c r="U14" s="25"/>
    </row>
    <row r="15" spans="1:21">
      <c r="A15" s="2">
        <v>3</v>
      </c>
      <c r="B15" s="5">
        <v>20</v>
      </c>
      <c r="C15" s="6">
        <v>-65</v>
      </c>
      <c r="D15" s="26"/>
      <c r="E15" s="5">
        <v>20</v>
      </c>
      <c r="F15" s="6">
        <v>0</v>
      </c>
      <c r="G15" s="26"/>
      <c r="H15" s="21">
        <f>$H$13-($H$13-$H$33)/20*2</f>
        <v>44.991</v>
      </c>
      <c r="I15" s="10">
        <f t="shared" ca="1" si="3"/>
        <v>-27.513499999999993</v>
      </c>
      <c r="J15" s="10">
        <f t="shared" ca="1" si="4"/>
        <v>17.477499999999992</v>
      </c>
      <c r="K15" s="10">
        <f t="shared" ca="1" si="5"/>
        <v>44.973000000000013</v>
      </c>
      <c r="L15" s="10">
        <f t="shared" ca="1" si="0"/>
        <v>79.963999999999999</v>
      </c>
      <c r="M15" s="10">
        <f t="shared" ca="1" si="1"/>
        <v>67.486500000000007</v>
      </c>
      <c r="O15" s="27"/>
      <c r="P15" s="14">
        <f t="shared" ca="1" si="6"/>
        <v>-27.513499999999993</v>
      </c>
      <c r="Q15" s="15">
        <f t="shared" ca="1" si="2"/>
        <v>17.477499999999992</v>
      </c>
      <c r="R15" s="15">
        <f t="shared" ca="1" si="2"/>
        <v>44.973000000000013</v>
      </c>
      <c r="S15" s="15">
        <f t="shared" ca="1" si="2"/>
        <v>79.963999999999999</v>
      </c>
      <c r="T15" s="16">
        <f t="shared" ca="1" si="2"/>
        <v>67.486500000000007</v>
      </c>
      <c r="U15" s="25"/>
    </row>
    <row r="16" spans="1:21">
      <c r="A16" s="2">
        <v>4</v>
      </c>
      <c r="B16" s="5">
        <v>30</v>
      </c>
      <c r="C16" s="6">
        <v>-50</v>
      </c>
      <c r="D16" s="26"/>
      <c r="E16" s="5">
        <v>30</v>
      </c>
      <c r="F16" s="6">
        <v>35</v>
      </c>
      <c r="G16" s="26"/>
      <c r="H16" s="21">
        <f>$H$13-($H$13-$H$33)/20*3</f>
        <v>42.491500000000002</v>
      </c>
      <c r="I16" s="10">
        <f t="shared" ca="1" si="3"/>
        <v>-31.262749999999997</v>
      </c>
      <c r="J16" s="10">
        <f t="shared" ca="1" si="4"/>
        <v>11.228750000000005</v>
      </c>
      <c r="K16" s="10">
        <f t="shared" ca="1" si="5"/>
        <v>37.474500000000006</v>
      </c>
      <c r="L16" s="10">
        <f t="shared" ca="1" si="0"/>
        <v>69.966000000000008</v>
      </c>
      <c r="M16" s="10">
        <f t="shared" ca="1" si="1"/>
        <v>63.737250000000003</v>
      </c>
      <c r="O16" s="27"/>
      <c r="P16" s="14">
        <f t="shared" ca="1" si="6"/>
        <v>-31.262749999999997</v>
      </c>
      <c r="Q16" s="15">
        <f t="shared" ca="1" si="2"/>
        <v>11.228750000000005</v>
      </c>
      <c r="R16" s="15">
        <f t="shared" ca="1" si="2"/>
        <v>37.474500000000006</v>
      </c>
      <c r="S16" s="15">
        <f t="shared" ca="1" si="2"/>
        <v>69.966000000000008</v>
      </c>
      <c r="T16" s="16">
        <f t="shared" ca="1" si="2"/>
        <v>63.737250000000003</v>
      </c>
      <c r="U16" s="25"/>
    </row>
    <row r="17" spans="1:21">
      <c r="A17" s="2">
        <v>5</v>
      </c>
      <c r="B17" s="5">
        <v>40</v>
      </c>
      <c r="C17" s="6">
        <v>-35</v>
      </c>
      <c r="D17" s="26"/>
      <c r="E17" s="5">
        <v>40</v>
      </c>
      <c r="F17" s="6">
        <v>60</v>
      </c>
      <c r="G17" s="26"/>
      <c r="H17" s="21">
        <f>$H$13-($H$13-$H$33)/20*4</f>
        <v>39.992000000000004</v>
      </c>
      <c r="I17" s="10">
        <f t="shared" ca="1" si="3"/>
        <v>-35.011999999999993</v>
      </c>
      <c r="J17" s="10">
        <f t="shared" ca="1" si="4"/>
        <v>4.9784000000000219</v>
      </c>
      <c r="K17" s="10">
        <f t="shared" ca="1" si="5"/>
        <v>29.976000000000013</v>
      </c>
      <c r="L17" s="10">
        <f t="shared" ca="1" si="0"/>
        <v>59.968000000000018</v>
      </c>
      <c r="M17" s="10">
        <f t="shared" ca="1" si="1"/>
        <v>59.980000000000018</v>
      </c>
      <c r="O17" s="27">
        <f>H17</f>
        <v>39.992000000000004</v>
      </c>
      <c r="P17" s="14">
        <f t="shared" ca="1" si="6"/>
        <v>-35.011999999999993</v>
      </c>
      <c r="Q17" s="15">
        <f t="shared" ca="1" si="2"/>
        <v>4.9784000000000219</v>
      </c>
      <c r="R17" s="15">
        <f t="shared" ca="1" si="2"/>
        <v>29.976000000000013</v>
      </c>
      <c r="S17" s="15">
        <f t="shared" ca="1" si="2"/>
        <v>59.968000000000018</v>
      </c>
      <c r="T17" s="16">
        <f t="shared" ca="1" si="2"/>
        <v>59.980000000000018</v>
      </c>
      <c r="U17" s="25"/>
    </row>
    <row r="18" spans="1:21">
      <c r="A18" s="2">
        <v>6</v>
      </c>
      <c r="B18" s="43">
        <v>50</v>
      </c>
      <c r="C18" s="44">
        <v>-20</v>
      </c>
      <c r="D18" s="26"/>
      <c r="E18" s="43">
        <v>50</v>
      </c>
      <c r="F18" s="44">
        <v>75</v>
      </c>
      <c r="G18" s="26"/>
      <c r="H18" s="21">
        <f>$H$13-($H$13-$H$33)/20*5</f>
        <v>37.4925</v>
      </c>
      <c r="I18" s="10">
        <f t="shared" ca="1" si="3"/>
        <v>-38.761250000000004</v>
      </c>
      <c r="J18" s="10">
        <f t="shared" ca="1" si="4"/>
        <v>-1.7702499999999901</v>
      </c>
      <c r="K18" s="10">
        <f t="shared" ca="1" si="5"/>
        <v>22.477499999999992</v>
      </c>
      <c r="L18" s="10">
        <f t="shared" ca="1" si="0"/>
        <v>49.97</v>
      </c>
      <c r="M18" s="10">
        <f t="shared" ca="1" si="1"/>
        <v>53.731250000000003</v>
      </c>
      <c r="O18" s="27"/>
      <c r="P18" s="14">
        <f t="shared" ca="1" si="6"/>
        <v>-38.761250000000004</v>
      </c>
      <c r="Q18" s="15">
        <f t="shared" ca="1" si="2"/>
        <v>-1.7702499999999901</v>
      </c>
      <c r="R18" s="15">
        <f t="shared" ca="1" si="2"/>
        <v>22.477499999999992</v>
      </c>
      <c r="S18" s="15">
        <f t="shared" ca="1" si="2"/>
        <v>49.97</v>
      </c>
      <c r="T18" s="16">
        <f t="shared" ca="1" si="2"/>
        <v>53.731250000000003</v>
      </c>
      <c r="U18" s="25"/>
    </row>
    <row r="19" spans="1:21">
      <c r="G19" s="26"/>
      <c r="H19" s="21">
        <f>$H$13-($H$13-$H$33)/20*6</f>
        <v>34.993000000000002</v>
      </c>
      <c r="I19" s="10">
        <f t="shared" ca="1" si="3"/>
        <v>-42.510499999999993</v>
      </c>
      <c r="J19" s="10">
        <f t="shared" ca="1" si="4"/>
        <v>-8.5188999999999879</v>
      </c>
      <c r="K19" s="10">
        <f t="shared" ca="1" si="5"/>
        <v>14.979000000000013</v>
      </c>
      <c r="L19" s="10">
        <f t="shared" ca="1" si="0"/>
        <v>39.972000000000008</v>
      </c>
      <c r="M19" s="10">
        <f t="shared" ca="1" si="1"/>
        <v>47.482500000000002</v>
      </c>
      <c r="O19" s="27"/>
      <c r="P19" s="14">
        <f t="shared" ca="1" si="6"/>
        <v>-42.510499999999993</v>
      </c>
      <c r="Q19" s="15">
        <f t="shared" ca="1" si="2"/>
        <v>-8.5188999999999879</v>
      </c>
      <c r="R19" s="15">
        <f t="shared" ca="1" si="2"/>
        <v>14.979000000000013</v>
      </c>
      <c r="S19" s="15">
        <f t="shared" ca="1" si="2"/>
        <v>39.972000000000008</v>
      </c>
      <c r="T19" s="16">
        <f t="shared" ca="1" si="2"/>
        <v>47.482500000000002</v>
      </c>
      <c r="U19" s="25"/>
    </row>
    <row r="20" spans="1:21">
      <c r="H20" s="21">
        <f>$H$13-($H$13-$H$33)/20*7</f>
        <v>32.493499999999997</v>
      </c>
      <c r="I20" s="10">
        <f t="shared" ca="1" si="3"/>
        <v>-46.259750000000004</v>
      </c>
      <c r="J20" s="10">
        <f t="shared" ca="1" si="4"/>
        <v>-15.26755</v>
      </c>
      <c r="K20" s="10">
        <f t="shared" ca="1" si="5"/>
        <v>7.4804999999999922</v>
      </c>
      <c r="L20" s="10">
        <f t="shared" ca="1" si="0"/>
        <v>29.97399999999999</v>
      </c>
      <c r="M20" s="10">
        <f t="shared" ca="1" si="1"/>
        <v>41.233749999999986</v>
      </c>
      <c r="O20" s="27"/>
      <c r="P20" s="14">
        <f t="shared" ca="1" si="6"/>
        <v>-46.259750000000004</v>
      </c>
      <c r="Q20" s="15">
        <f t="shared" ca="1" si="2"/>
        <v>-15.26755</v>
      </c>
      <c r="R20" s="15">
        <f t="shared" ca="1" si="2"/>
        <v>7.4804999999999922</v>
      </c>
      <c r="S20" s="15">
        <f t="shared" ca="1" si="2"/>
        <v>29.97399999999999</v>
      </c>
      <c r="T20" s="16">
        <f t="shared" ca="1" si="2"/>
        <v>41.233749999999986</v>
      </c>
      <c r="U20" s="25"/>
    </row>
    <row r="21" spans="1:21">
      <c r="G21" s="35"/>
      <c r="H21" s="21">
        <f>$H$13-($H$13-$H$33)/20*8</f>
        <v>29.994</v>
      </c>
      <c r="I21" s="10">
        <f t="shared" ca="1" si="3"/>
        <v>-50.009</v>
      </c>
      <c r="J21" s="10">
        <f t="shared" ca="1" si="4"/>
        <v>-22.013800000000003</v>
      </c>
      <c r="K21" s="10">
        <f t="shared" ca="1" si="5"/>
        <v>-1.8000000000000682E-2</v>
      </c>
      <c r="L21" s="10">
        <f t="shared" ca="1" si="0"/>
        <v>19.977199999999996</v>
      </c>
      <c r="M21" s="10">
        <f t="shared" ca="1" si="1"/>
        <v>34.978999999999999</v>
      </c>
      <c r="O21" s="27">
        <f>H21</f>
        <v>29.994</v>
      </c>
      <c r="P21" s="14">
        <f t="shared" ca="1" si="6"/>
        <v>-50.009</v>
      </c>
      <c r="Q21" s="15">
        <f t="shared" ca="1" si="2"/>
        <v>-22.013800000000003</v>
      </c>
      <c r="R21" s="15">
        <f t="shared" ca="1" si="2"/>
        <v>-1.8000000000000682E-2</v>
      </c>
      <c r="S21" s="15">
        <f t="shared" ca="1" si="2"/>
        <v>19.977199999999996</v>
      </c>
      <c r="T21" s="16">
        <f t="shared" ca="1" si="2"/>
        <v>34.978999999999999</v>
      </c>
      <c r="U21" s="25"/>
    </row>
    <row r="22" spans="1:21">
      <c r="H22" s="21">
        <f>$H$13-($H$13-$H$33)/20*9</f>
        <v>27.494499999999999</v>
      </c>
      <c r="I22" s="10">
        <f t="shared" ca="1" si="3"/>
        <v>-53.758250000000004</v>
      </c>
      <c r="J22" s="10">
        <f t="shared" ca="1" si="4"/>
        <v>-27.762650000000008</v>
      </c>
      <c r="K22" s="10">
        <f t="shared" ca="1" si="5"/>
        <v>-7.5165000000000077</v>
      </c>
      <c r="L22" s="10">
        <f t="shared" ca="1" si="0"/>
        <v>10.479099999999988</v>
      </c>
      <c r="M22" s="10">
        <f t="shared" ca="1" si="1"/>
        <v>26.23075</v>
      </c>
      <c r="O22" s="27"/>
      <c r="P22" s="14">
        <f t="shared" ca="1" si="6"/>
        <v>-53.758250000000004</v>
      </c>
      <c r="Q22" s="15">
        <f t="shared" ca="1" si="2"/>
        <v>-27.762650000000008</v>
      </c>
      <c r="R22" s="15">
        <f t="shared" ca="1" si="2"/>
        <v>-7.5165000000000077</v>
      </c>
      <c r="S22" s="15">
        <f t="shared" ca="1" si="2"/>
        <v>10.479099999999988</v>
      </c>
      <c r="T22" s="16">
        <f t="shared" ca="1" si="2"/>
        <v>26.23075</v>
      </c>
      <c r="U22" s="25"/>
    </row>
    <row r="23" spans="1:21">
      <c r="H23" s="21">
        <f>$H$13-($H$13-$H$33)/20*10</f>
        <v>24.994999999999997</v>
      </c>
      <c r="I23" s="10">
        <f t="shared" ca="1" si="3"/>
        <v>-57.507500000000007</v>
      </c>
      <c r="J23" s="10">
        <f t="shared" ca="1" si="4"/>
        <v>-33.511500000000012</v>
      </c>
      <c r="K23" s="10">
        <f t="shared" ca="1" si="5"/>
        <v>-15.015000000000015</v>
      </c>
      <c r="L23" s="10">
        <f t="shared" ca="1" si="0"/>
        <v>0.98099999999998033</v>
      </c>
      <c r="M23" s="10">
        <f t="shared" ca="1" si="1"/>
        <v>17.482499999999987</v>
      </c>
      <c r="O23" s="27"/>
      <c r="P23" s="14">
        <f t="shared" ca="1" si="6"/>
        <v>-57.507500000000007</v>
      </c>
      <c r="Q23" s="15">
        <f t="shared" ca="1" si="2"/>
        <v>-33.511500000000012</v>
      </c>
      <c r="R23" s="15">
        <f ca="1">K23</f>
        <v>-15.015000000000015</v>
      </c>
      <c r="S23" s="15">
        <f t="shared" ca="1" si="2"/>
        <v>0.98099999999998033</v>
      </c>
      <c r="T23" s="16">
        <f t="shared" ca="1" si="2"/>
        <v>17.482499999999987</v>
      </c>
      <c r="U23" s="25"/>
    </row>
    <row r="24" spans="1:21">
      <c r="H24" s="21">
        <f>$H$13-($H$13-$H$33)/20*11</f>
        <v>22.4955</v>
      </c>
      <c r="I24" s="10">
        <f t="shared" ca="1" si="3"/>
        <v>-61.256749999999997</v>
      </c>
      <c r="J24" s="10">
        <f t="shared" ca="1" si="4"/>
        <v>-39.260350000000003</v>
      </c>
      <c r="K24" s="10">
        <f t="shared" ca="1" si="5"/>
        <v>-22.513499999999993</v>
      </c>
      <c r="L24" s="10">
        <f t="shared" ca="1" si="0"/>
        <v>-8.5170999999999992</v>
      </c>
      <c r="M24" s="10">
        <f t="shared" ca="1" si="1"/>
        <v>8.734250000000003</v>
      </c>
      <c r="O24" s="27"/>
      <c r="P24" s="14">
        <f t="shared" ca="1" si="6"/>
        <v>-61.256749999999997</v>
      </c>
      <c r="Q24" s="15">
        <f t="shared" ca="1" si="2"/>
        <v>-39.260350000000003</v>
      </c>
      <c r="R24" s="15">
        <f t="shared" ca="1" si="2"/>
        <v>-22.513499999999993</v>
      </c>
      <c r="S24" s="15">
        <f t="shared" ca="1" si="2"/>
        <v>-8.5170999999999992</v>
      </c>
      <c r="T24" s="16">
        <f t="shared" ca="1" si="2"/>
        <v>8.734250000000003</v>
      </c>
      <c r="U24" s="25"/>
    </row>
    <row r="25" spans="1:21">
      <c r="G25" s="35"/>
      <c r="H25" s="21">
        <f>$H$13-($H$13-$H$33)/20*12</f>
        <v>19.995999999999999</v>
      </c>
      <c r="I25" s="10">
        <f t="shared" ca="1" si="3"/>
        <v>-65.006799999999998</v>
      </c>
      <c r="J25" s="10">
        <f t="shared" ca="1" si="4"/>
        <v>-45.010000000000005</v>
      </c>
      <c r="K25" s="10">
        <f t="shared" ca="1" si="5"/>
        <v>-30.012799999999999</v>
      </c>
      <c r="L25" s="10">
        <f t="shared" ca="1" si="0"/>
        <v>-18.016800000000003</v>
      </c>
      <c r="M25" s="10">
        <f t="shared" ca="1" si="1"/>
        <v>-2.0000000000010232E-2</v>
      </c>
      <c r="O25" s="27">
        <f>H25</f>
        <v>19.995999999999999</v>
      </c>
      <c r="P25" s="14">
        <f t="shared" ca="1" si="6"/>
        <v>-65.006799999999998</v>
      </c>
      <c r="Q25" s="15">
        <f t="shared" ca="1" si="2"/>
        <v>-45.010000000000005</v>
      </c>
      <c r="R25" s="15">
        <f t="shared" ca="1" si="2"/>
        <v>-30.012799999999999</v>
      </c>
      <c r="S25" s="15">
        <f t="shared" ca="1" si="2"/>
        <v>-18.016800000000003</v>
      </c>
      <c r="T25" s="16">
        <f t="shared" ca="1" si="2"/>
        <v>-2.0000000000010232E-2</v>
      </c>
      <c r="U25" s="25"/>
    </row>
    <row r="26" spans="1:21">
      <c r="H26" s="21">
        <f>$H$13-($H$13-$H$33)/20*13</f>
        <v>17.496499999999997</v>
      </c>
      <c r="I26" s="10">
        <f t="shared" ca="1" si="3"/>
        <v>-69.255950000000013</v>
      </c>
      <c r="J26" s="10">
        <f t="shared" ca="1" si="4"/>
        <v>-51.258750000000006</v>
      </c>
      <c r="K26" s="10">
        <f t="shared" ca="1" si="5"/>
        <v>-38.011200000000002</v>
      </c>
      <c r="L26" s="10">
        <f t="shared" ca="1" si="0"/>
        <v>-28.514700000000005</v>
      </c>
      <c r="M26" s="10">
        <f t="shared" ca="1" si="1"/>
        <v>-12.517500000000013</v>
      </c>
      <c r="O26" s="27"/>
      <c r="P26" s="14">
        <f t="shared" ca="1" si="6"/>
        <v>-69.255950000000013</v>
      </c>
      <c r="Q26" s="15">
        <f t="shared" ca="1" si="2"/>
        <v>-51.258750000000006</v>
      </c>
      <c r="R26" s="15">
        <f t="shared" ca="1" si="2"/>
        <v>-38.011200000000002</v>
      </c>
      <c r="S26" s="15">
        <f t="shared" ca="1" si="2"/>
        <v>-28.514700000000005</v>
      </c>
      <c r="T26" s="16">
        <f t="shared" ca="1" si="2"/>
        <v>-12.517500000000013</v>
      </c>
      <c r="U26" s="25"/>
    </row>
    <row r="27" spans="1:21">
      <c r="H27" s="21">
        <f>$H$13-($H$13-$H$33)/20*14</f>
        <v>14.997</v>
      </c>
      <c r="I27" s="10">
        <f t="shared" ca="1" si="3"/>
        <v>-73.505099999999999</v>
      </c>
      <c r="J27" s="10">
        <f t="shared" ca="1" si="4"/>
        <v>-57.5075</v>
      </c>
      <c r="K27" s="10">
        <f t="shared" ca="1" si="5"/>
        <v>-46.009599999999999</v>
      </c>
      <c r="L27" s="10">
        <f t="shared" ca="1" si="0"/>
        <v>-39.012599999999999</v>
      </c>
      <c r="M27" s="10">
        <f t="shared" ca="1" si="1"/>
        <v>-25.015000000000001</v>
      </c>
      <c r="O27" s="27"/>
      <c r="P27" s="14">
        <f t="shared" ca="1" si="6"/>
        <v>-73.505099999999999</v>
      </c>
      <c r="Q27" s="15">
        <f t="shared" ca="1" si="2"/>
        <v>-57.5075</v>
      </c>
      <c r="R27" s="15">
        <f t="shared" ca="1" si="2"/>
        <v>-46.009599999999999</v>
      </c>
      <c r="S27" s="15">
        <f t="shared" ca="1" si="2"/>
        <v>-39.012599999999999</v>
      </c>
      <c r="T27" s="16">
        <f t="shared" ca="1" si="2"/>
        <v>-25.015000000000001</v>
      </c>
      <c r="U27" s="25"/>
    </row>
    <row r="28" spans="1:21">
      <c r="H28" s="21">
        <f>$H$13-($H$13-$H$33)/20*15</f>
        <v>12.497499999999995</v>
      </c>
      <c r="I28" s="10">
        <f t="shared" ca="1" si="3"/>
        <v>-77.754250000000013</v>
      </c>
      <c r="J28" s="10">
        <f t="shared" ca="1" si="4"/>
        <v>-63.756250000000009</v>
      </c>
      <c r="K28" s="10">
        <f t="shared" ca="1" si="5"/>
        <v>-54.00800000000001</v>
      </c>
      <c r="L28" s="10">
        <f t="shared" ca="1" si="0"/>
        <v>-49.510500000000015</v>
      </c>
      <c r="M28" s="10">
        <f t="shared" ca="1" si="1"/>
        <v>-37.512500000000024</v>
      </c>
      <c r="O28" s="27"/>
      <c r="P28" s="14">
        <f t="shared" ca="1" si="6"/>
        <v>-77.754250000000013</v>
      </c>
      <c r="Q28" s="15">
        <f t="shared" ca="1" si="2"/>
        <v>-63.756250000000009</v>
      </c>
      <c r="R28" s="15">
        <f t="shared" ca="1" si="2"/>
        <v>-54.00800000000001</v>
      </c>
      <c r="S28" s="15">
        <f t="shared" ca="1" si="2"/>
        <v>-49.510500000000015</v>
      </c>
      <c r="T28" s="16">
        <f t="shared" ca="1" si="2"/>
        <v>-37.512500000000024</v>
      </c>
      <c r="U28" s="25"/>
    </row>
    <row r="29" spans="1:21">
      <c r="G29" s="35"/>
      <c r="H29" s="21">
        <f>$H$13-($H$13-$H$33)/20*16</f>
        <v>9.9979999999999976</v>
      </c>
      <c r="I29" s="10">
        <f t="shared" ca="1" si="3"/>
        <v>-82.003600000000006</v>
      </c>
      <c r="J29" s="10">
        <f t="shared" ca="1" si="4"/>
        <v>-70.006</v>
      </c>
      <c r="K29" s="10">
        <f t="shared" ca="1" si="5"/>
        <v>-62.007600000000011</v>
      </c>
      <c r="L29" s="10">
        <f t="shared" ca="1" si="0"/>
        <v>-60.00800000000001</v>
      </c>
      <c r="M29" s="10">
        <f t="shared" ca="1" si="1"/>
        <v>-50.010000000000012</v>
      </c>
      <c r="O29" s="27">
        <f>H29</f>
        <v>9.9979999999999976</v>
      </c>
      <c r="P29" s="14">
        <f t="shared" ca="1" si="6"/>
        <v>-82.003600000000006</v>
      </c>
      <c r="Q29" s="15">
        <f t="shared" ca="1" si="6"/>
        <v>-70.006</v>
      </c>
      <c r="R29" s="15">
        <f t="shared" ca="1" si="6"/>
        <v>-62.007600000000011</v>
      </c>
      <c r="S29" s="15">
        <f t="shared" ca="1" si="6"/>
        <v>-60.00800000000001</v>
      </c>
      <c r="T29" s="16">
        <f t="shared" ca="1" si="6"/>
        <v>-50.010000000000012</v>
      </c>
      <c r="U29" s="25"/>
    </row>
    <row r="30" spans="1:21">
      <c r="H30" s="21">
        <f>$H$13-($H$13-$H$33)/20*17</f>
        <v>7.4984999999999999</v>
      </c>
      <c r="I30" s="10">
        <f t="shared" ca="1" si="3"/>
        <v>-86.502700000000004</v>
      </c>
      <c r="J30" s="10">
        <f t="shared" ca="1" si="4"/>
        <v>-77.504500000000007</v>
      </c>
      <c r="K30" s="10">
        <f t="shared" ca="1" si="5"/>
        <v>-71.505700000000004</v>
      </c>
      <c r="L30" s="10">
        <f t="shared" ca="1" si="0"/>
        <v>-70.006</v>
      </c>
      <c r="M30" s="10">
        <f t="shared" ca="1" si="1"/>
        <v>-62.5075</v>
      </c>
      <c r="O30" s="27"/>
      <c r="P30" s="14">
        <f t="shared" ca="1" si="6"/>
        <v>-86.502700000000004</v>
      </c>
      <c r="Q30" s="15">
        <f t="shared" ca="1" si="6"/>
        <v>-77.504500000000007</v>
      </c>
      <c r="R30" s="15">
        <f t="shared" ca="1" si="6"/>
        <v>-71.505700000000004</v>
      </c>
      <c r="S30" s="15">
        <f t="shared" ca="1" si="6"/>
        <v>-70.006</v>
      </c>
      <c r="T30" s="16">
        <f t="shared" ca="1" si="6"/>
        <v>-62.5075</v>
      </c>
      <c r="U30" s="25"/>
    </row>
    <row r="31" spans="1:21">
      <c r="H31" s="21">
        <f>$H$13-($H$13-$H$33)/20*18</f>
        <v>4.9989999999999952</v>
      </c>
      <c r="I31" s="10">
        <f t="shared" ca="1" si="3"/>
        <v>-91.001800000000003</v>
      </c>
      <c r="J31" s="10">
        <f t="shared" ca="1" si="4"/>
        <v>-85.003000000000014</v>
      </c>
      <c r="K31" s="10">
        <f t="shared" ca="1" si="5"/>
        <v>-81.003800000000012</v>
      </c>
      <c r="L31" s="10">
        <f t="shared" ca="1" si="0"/>
        <v>-80.004000000000019</v>
      </c>
      <c r="M31" s="10">
        <f t="shared" ca="1" si="1"/>
        <v>-75.005000000000024</v>
      </c>
      <c r="O31" s="27"/>
      <c r="P31" s="14">
        <f t="shared" ca="1" si="6"/>
        <v>-91.001800000000003</v>
      </c>
      <c r="Q31" s="15">
        <f t="shared" ca="1" si="6"/>
        <v>-85.003000000000014</v>
      </c>
      <c r="R31" s="15">
        <f t="shared" ca="1" si="6"/>
        <v>-81.003800000000012</v>
      </c>
      <c r="S31" s="15">
        <f t="shared" ca="1" si="6"/>
        <v>-80.004000000000019</v>
      </c>
      <c r="T31" s="16">
        <f t="shared" ca="1" si="6"/>
        <v>-75.005000000000024</v>
      </c>
      <c r="U31" s="25"/>
    </row>
    <row r="32" spans="1:21">
      <c r="H32" s="21">
        <f>$H$13-($H$13-$H$33)/20*19</f>
        <v>2.4994999999999976</v>
      </c>
      <c r="I32" s="10">
        <f t="shared" ca="1" si="3"/>
        <v>-95.500900000000001</v>
      </c>
      <c r="J32" s="10">
        <f t="shared" ca="1" si="4"/>
        <v>-92.501500000000007</v>
      </c>
      <c r="K32" s="10">
        <f t="shared" ca="1" si="5"/>
        <v>-90.501900000000006</v>
      </c>
      <c r="L32" s="10">
        <f t="shared" ca="1" si="0"/>
        <v>-90.00200000000001</v>
      </c>
      <c r="M32" s="10">
        <f t="shared" ca="1" si="1"/>
        <v>-87.502500000000012</v>
      </c>
      <c r="O32" s="27"/>
      <c r="P32" s="14">
        <f t="shared" ca="1" si="6"/>
        <v>-95.500900000000001</v>
      </c>
      <c r="Q32" s="15">
        <f t="shared" ca="1" si="6"/>
        <v>-92.501500000000007</v>
      </c>
      <c r="R32" s="15">
        <f t="shared" ca="1" si="6"/>
        <v>-90.501900000000006</v>
      </c>
      <c r="S32" s="15">
        <f t="shared" ca="1" si="6"/>
        <v>-90.00200000000001</v>
      </c>
      <c r="T32" s="16">
        <f t="shared" ca="1" si="6"/>
        <v>-87.502500000000012</v>
      </c>
      <c r="U32" s="25"/>
    </row>
    <row r="33" spans="1:21" ht="16.2" thickBot="1">
      <c r="B33" s="9" t="s">
        <v>37</v>
      </c>
      <c r="G33" s="35"/>
      <c r="H33" s="21">
        <f>H5</f>
        <v>0</v>
      </c>
      <c r="I33" s="10">
        <f t="shared" ca="1" si="3"/>
        <v>-100</v>
      </c>
      <c r="J33" s="10">
        <f t="shared" ca="1" si="4"/>
        <v>-100</v>
      </c>
      <c r="K33" s="10">
        <f t="shared" ca="1" si="5"/>
        <v>-100</v>
      </c>
      <c r="L33" s="10">
        <f t="shared" ca="1" si="0"/>
        <v>-100</v>
      </c>
      <c r="M33" s="10">
        <f t="shared" ca="1" si="1"/>
        <v>-100</v>
      </c>
      <c r="O33" s="27">
        <f>H5</f>
        <v>0</v>
      </c>
      <c r="P33" s="17">
        <f t="shared" ca="1" si="6"/>
        <v>-100</v>
      </c>
      <c r="Q33" s="18">
        <f t="shared" ca="1" si="6"/>
        <v>-100</v>
      </c>
      <c r="R33" s="18">
        <f t="shared" ca="1" si="6"/>
        <v>-100</v>
      </c>
      <c r="S33" s="18">
        <f t="shared" ca="1" si="6"/>
        <v>-100</v>
      </c>
      <c r="T33" s="19">
        <f t="shared" ca="1" si="6"/>
        <v>-100</v>
      </c>
      <c r="U33" s="25"/>
    </row>
    <row r="34" spans="1:21">
      <c r="I34" s="20">
        <f>H6</f>
        <v>0</v>
      </c>
      <c r="J34" s="20">
        <f>$M$34-($M$34-$I$34)/4*3</f>
        <v>25</v>
      </c>
      <c r="K34" s="20">
        <f>$M$34-($M$34-$I$34)/2</f>
        <v>50</v>
      </c>
      <c r="L34" s="20">
        <f>$M$34-($M$34-$I$34)/4</f>
        <v>75</v>
      </c>
      <c r="M34" s="20">
        <f>I6</f>
        <v>100</v>
      </c>
      <c r="N34" s="2" t="s">
        <v>10</v>
      </c>
      <c r="O34" s="24"/>
      <c r="P34" s="28" t="s">
        <v>11</v>
      </c>
      <c r="Q34" s="29"/>
      <c r="R34" s="29"/>
      <c r="S34" s="29"/>
      <c r="T34" s="30" t="s">
        <v>12</v>
      </c>
      <c r="U34" s="25"/>
    </row>
    <row r="35" spans="1:21" ht="16.2" thickBot="1">
      <c r="B35" s="1" t="s">
        <v>38</v>
      </c>
      <c r="C35" s="1" t="s">
        <v>39</v>
      </c>
      <c r="N35" s="2"/>
      <c r="O35" s="24"/>
      <c r="P35" s="26"/>
      <c r="Q35" s="26"/>
      <c r="R35" s="26"/>
      <c r="S35" s="26"/>
      <c r="T35" s="26"/>
      <c r="U35" s="25"/>
    </row>
    <row r="36" spans="1:21">
      <c r="A36" s="2">
        <v>1</v>
      </c>
      <c r="B36" s="3">
        <v>0</v>
      </c>
      <c r="C36" s="4">
        <v>-100</v>
      </c>
      <c r="D36" s="26"/>
      <c r="O36" s="24"/>
      <c r="P36" s="55" t="s">
        <v>44</v>
      </c>
      <c r="Q36" s="55"/>
      <c r="R36" s="55"/>
      <c r="S36" s="55"/>
      <c r="T36" s="55"/>
      <c r="U36" s="25"/>
    </row>
    <row r="37" spans="1:21">
      <c r="A37" s="2">
        <v>2</v>
      </c>
      <c r="B37" s="5">
        <v>10</v>
      </c>
      <c r="C37" s="6">
        <v>-70</v>
      </c>
      <c r="D37" s="26"/>
      <c r="O37" s="31"/>
      <c r="P37" s="32"/>
      <c r="Q37" s="32"/>
      <c r="R37" s="32"/>
      <c r="S37" s="32"/>
      <c r="T37" s="32"/>
      <c r="U37" s="33"/>
    </row>
    <row r="38" spans="1:21">
      <c r="A38" s="2">
        <v>3</v>
      </c>
      <c r="B38" s="5">
        <v>20</v>
      </c>
      <c r="C38" s="6">
        <v>-45</v>
      </c>
      <c r="D38" s="26"/>
    </row>
    <row r="39" spans="1:21">
      <c r="A39" s="2">
        <v>4</v>
      </c>
      <c r="B39" s="5">
        <v>30</v>
      </c>
      <c r="C39" s="6">
        <v>-22</v>
      </c>
      <c r="D39" s="26"/>
    </row>
    <row r="40" spans="1:21">
      <c r="A40" s="2">
        <v>5</v>
      </c>
      <c r="B40" s="5">
        <v>40</v>
      </c>
      <c r="C40" s="6">
        <v>5</v>
      </c>
      <c r="D40" s="26"/>
    </row>
    <row r="41" spans="1:21">
      <c r="A41" s="2">
        <v>6</v>
      </c>
      <c r="B41" s="43">
        <v>50</v>
      </c>
      <c r="C41" s="6">
        <v>30</v>
      </c>
      <c r="D41" s="26"/>
    </row>
    <row r="42" spans="1:21" ht="16.2" thickBot="1">
      <c r="A42" s="2"/>
      <c r="B42" s="7"/>
      <c r="C42" s="8"/>
      <c r="D42" s="26"/>
    </row>
    <row r="46" spans="1:21">
      <c r="B46" s="9" t="s">
        <v>28</v>
      </c>
    </row>
    <row r="48" spans="1:21" ht="16.2" thickBot="1">
      <c r="B48" s="1" t="s">
        <v>27</v>
      </c>
      <c r="C48" s="1" t="s">
        <v>40</v>
      </c>
    </row>
    <row r="49" spans="2:4">
      <c r="B49" s="3">
        <v>0</v>
      </c>
      <c r="C49" s="4">
        <v>-100</v>
      </c>
      <c r="D49" s="26"/>
    </row>
    <row r="50" spans="2:4">
      <c r="B50" s="5">
        <v>10</v>
      </c>
      <c r="C50" s="6">
        <v>-62</v>
      </c>
      <c r="D50" s="26"/>
    </row>
    <row r="51" spans="2:4">
      <c r="B51" s="5">
        <v>20</v>
      </c>
      <c r="C51" s="6">
        <v>-30</v>
      </c>
      <c r="D51" s="26"/>
    </row>
    <row r="52" spans="2:4">
      <c r="B52" s="5">
        <v>30</v>
      </c>
      <c r="C52" s="6">
        <v>0</v>
      </c>
      <c r="D52" s="26"/>
    </row>
    <row r="53" spans="2:4">
      <c r="B53" s="5">
        <v>40</v>
      </c>
      <c r="C53" s="6">
        <v>30</v>
      </c>
      <c r="D53" s="26"/>
    </row>
    <row r="54" spans="2:4">
      <c r="B54" s="43">
        <v>50</v>
      </c>
      <c r="C54" s="6">
        <v>60</v>
      </c>
      <c r="D54" s="26"/>
    </row>
    <row r="55" spans="2:4" ht="16.2" thickBot="1">
      <c r="B55" s="7"/>
      <c r="C55" s="8"/>
      <c r="D55" s="26"/>
    </row>
    <row r="60" spans="2:4">
      <c r="B60" s="9" t="s">
        <v>26</v>
      </c>
    </row>
    <row r="62" spans="2:4" ht="16.2" thickBot="1">
      <c r="B62" s="1" t="s">
        <v>25</v>
      </c>
      <c r="C62" s="1" t="s">
        <v>41</v>
      </c>
    </row>
    <row r="63" spans="2:4">
      <c r="B63" s="3">
        <v>0</v>
      </c>
      <c r="C63" s="4">
        <v>-100</v>
      </c>
      <c r="D63" s="26"/>
    </row>
    <row r="64" spans="2:4">
      <c r="B64" s="5">
        <v>10</v>
      </c>
      <c r="C64" s="6">
        <v>-60</v>
      </c>
      <c r="D64" s="26"/>
    </row>
    <row r="65" spans="2:4">
      <c r="B65" s="5">
        <v>20</v>
      </c>
      <c r="C65" s="6">
        <v>-18</v>
      </c>
      <c r="D65" s="26"/>
    </row>
    <row r="66" spans="2:4">
      <c r="B66" s="5">
        <v>30</v>
      </c>
      <c r="C66" s="6">
        <v>20</v>
      </c>
      <c r="D66" s="26"/>
    </row>
    <row r="67" spans="2:4">
      <c r="B67" s="5">
        <v>40</v>
      </c>
      <c r="C67" s="6">
        <v>60</v>
      </c>
      <c r="D67" s="26"/>
    </row>
    <row r="68" spans="2:4">
      <c r="B68" s="43">
        <v>50</v>
      </c>
      <c r="C68" s="6">
        <v>100</v>
      </c>
      <c r="D68" s="26"/>
    </row>
    <row r="69" spans="2:4" ht="16.2" thickBot="1">
      <c r="B69" s="7"/>
      <c r="C69" s="8"/>
      <c r="D69" s="26"/>
    </row>
  </sheetData>
  <mergeCells count="2">
    <mergeCell ref="P10:T10"/>
    <mergeCell ref="P36:T36"/>
  </mergeCells>
  <conditionalFormatting sqref="P13:T33">
    <cfRule type="colorScale" priority="1">
      <colorScale>
        <cfvo type="num" val="-100"/>
        <cfvo type="num" val="0"/>
        <cfvo type="num" val="100"/>
        <color theme="0" tint="-0.499984740745262"/>
        <color theme="9" tint="0.59999389629810485"/>
        <color rgb="FF009C00"/>
      </colorScale>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6C516-3CB2-4961-943C-E0DAC24B1EA9}">
  <dimension ref="A2:U67"/>
  <sheetViews>
    <sheetView topLeftCell="A29" zoomScaleNormal="100" workbookViewId="0">
      <selection activeCell="K8" sqref="K8"/>
    </sheetView>
  </sheetViews>
  <sheetFormatPr defaultColWidth="11.19921875" defaultRowHeight="15.6"/>
  <cols>
    <col min="1" max="1" width="6.69921875" style="1" customWidth="1"/>
    <col min="2" max="2" width="9.19921875" style="1" customWidth="1"/>
    <col min="3" max="3" width="10" style="1" customWidth="1"/>
    <col min="4" max="4" width="22.19921875" style="1" customWidth="1"/>
    <col min="5" max="5" width="11.19921875" style="1"/>
    <col min="6" max="6" width="13.69921875" style="1" customWidth="1"/>
    <col min="7" max="7" width="12" style="1" customWidth="1"/>
    <col min="8" max="8" width="7.5" style="1" customWidth="1"/>
    <col min="9" max="13" width="5.19921875" style="1" customWidth="1"/>
    <col min="14" max="14" width="9.69921875" style="1" customWidth="1"/>
    <col min="15" max="15" width="17.19921875" style="1" customWidth="1"/>
    <col min="16" max="20" width="4.19921875" style="1" customWidth="1"/>
    <col min="21" max="21" width="4.69921875" style="1" customWidth="1"/>
    <col min="22" max="16384" width="11.19921875" style="1"/>
  </cols>
  <sheetData>
    <row r="2" spans="1:21" ht="17.399999999999999">
      <c r="B2" s="1" t="s">
        <v>32</v>
      </c>
    </row>
    <row r="3" spans="1:21">
      <c r="C3" s="9"/>
      <c r="D3" s="9"/>
    </row>
    <row r="4" spans="1:21">
      <c r="B4" s="9" t="s">
        <v>19</v>
      </c>
      <c r="C4" s="9"/>
      <c r="D4" s="9"/>
      <c r="H4" s="1" t="s">
        <v>11</v>
      </c>
      <c r="I4" s="1" t="s">
        <v>12</v>
      </c>
    </row>
    <row r="5" spans="1:21">
      <c r="B5" s="36" t="s">
        <v>30</v>
      </c>
      <c r="C5" s="9"/>
      <c r="D5" s="9"/>
      <c r="G5" s="1" t="s">
        <v>15</v>
      </c>
      <c r="H5" s="1">
        <v>0</v>
      </c>
      <c r="I5" s="1">
        <v>50</v>
      </c>
    </row>
    <row r="6" spans="1:21">
      <c r="B6" s="36" t="s">
        <v>45</v>
      </c>
      <c r="G6" s="1" t="s">
        <v>16</v>
      </c>
      <c r="H6" s="1">
        <v>0</v>
      </c>
      <c r="I6" s="1">
        <v>100</v>
      </c>
    </row>
    <row r="7" spans="1:21">
      <c r="B7" s="36" t="s">
        <v>47</v>
      </c>
    </row>
    <row r="9" spans="1:21">
      <c r="H9" s="9" t="s">
        <v>8</v>
      </c>
      <c r="O9" s="9" t="s">
        <v>9</v>
      </c>
    </row>
    <row r="10" spans="1:21">
      <c r="B10" s="9" t="s">
        <v>17</v>
      </c>
      <c r="E10" s="9" t="s">
        <v>18</v>
      </c>
      <c r="O10" s="22"/>
      <c r="P10" s="53" t="s">
        <v>49</v>
      </c>
      <c r="Q10" s="54"/>
      <c r="R10" s="54"/>
      <c r="S10" s="54"/>
      <c r="T10" s="54"/>
      <c r="U10" s="23"/>
    </row>
    <row r="11" spans="1:21">
      <c r="H11" s="2"/>
      <c r="O11" s="34" t="s">
        <v>24</v>
      </c>
      <c r="P11" s="37"/>
      <c r="Q11" s="37"/>
      <c r="R11" s="37"/>
      <c r="S11" s="37"/>
      <c r="T11" s="37"/>
      <c r="U11" s="25"/>
    </row>
    <row r="12" spans="1:21" ht="16.2" thickBot="1">
      <c r="B12" s="1" t="s">
        <v>1</v>
      </c>
      <c r="C12" s="1" t="s">
        <v>13</v>
      </c>
      <c r="E12" s="1" t="s">
        <v>3</v>
      </c>
      <c r="F12" s="1" t="s">
        <v>14</v>
      </c>
      <c r="H12" s="2" t="s">
        <v>2</v>
      </c>
      <c r="I12" s="1" t="s">
        <v>0</v>
      </c>
      <c r="J12" s="1" t="s">
        <v>35</v>
      </c>
      <c r="K12" s="1" t="s">
        <v>7</v>
      </c>
      <c r="L12" s="1" t="s">
        <v>36</v>
      </c>
      <c r="M12" s="1" t="s">
        <v>4</v>
      </c>
      <c r="O12" s="34" t="s">
        <v>23</v>
      </c>
      <c r="P12" s="26"/>
      <c r="Q12" s="26"/>
      <c r="R12" s="26"/>
      <c r="S12" s="26"/>
      <c r="T12" s="26"/>
      <c r="U12" s="25"/>
    </row>
    <row r="13" spans="1:21">
      <c r="A13" s="2">
        <v>1</v>
      </c>
      <c r="B13" s="3">
        <v>0</v>
      </c>
      <c r="C13" s="4">
        <v>-100</v>
      </c>
      <c r="D13" s="26"/>
      <c r="E13" s="3">
        <v>0</v>
      </c>
      <c r="F13" s="4">
        <v>-100</v>
      </c>
      <c r="H13" s="21">
        <f>I5-0.01</f>
        <v>49.99</v>
      </c>
      <c r="I13" s="10">
        <f t="shared" ref="I13:I33" ca="1" si="0">FORECAST(H13,OFFSET(LH_Color,MATCH(H13,LH_Y)-1,0,2,1),OFFSET(LH_Y,MATCH(H13,LH_Y)-1,0,2,1))</f>
        <v>1.9999999999996021E-2</v>
      </c>
      <c r="J13" s="10">
        <f t="shared" ref="J13:J33" ca="1" si="1">FORECAST(H13,OFFSET(ML_Color,MATCH(H13,ML_Y)-1,0,2,1),OFFSET(ML_Y,MATCH(H13,ML_Y)-1,0,2,1))</f>
        <v>1.5000000000000568E-2</v>
      </c>
      <c r="K13" s="10">
        <f t="shared" ref="K13:K33" ca="1" si="2">FORECAST(H13,OFFSET(M_Color,MATCH(H13,M_Y)-1,0,2,1),OFFSET(M_Y,MATCH(H13,M_Y)-1,0,2,1))</f>
        <v>-19.965000000000003</v>
      </c>
      <c r="L13" s="10">
        <f t="shared" ref="L13:L33" ca="1" si="3">FORECAST(H13,OFFSET(MR_Color,MATCH(H13,MR_Y)-1,0,2,1),OFFSET(MR_Y,MATCH(H13,MR_Y)-1,0,2,1))</f>
        <v>-59.97</v>
      </c>
      <c r="M13" s="10">
        <f t="shared" ref="M13:M33" ca="1" si="4">FORECAST(H13,OFFSET(RH_Color,MATCH(H13,RH_Y)-1,0,2,1),OFFSET(RH_Y,MATCH(H13,RH_Y)-1,0,2,1))</f>
        <v>-99.97</v>
      </c>
      <c r="O13" s="27">
        <f>I5</f>
        <v>50</v>
      </c>
      <c r="P13" s="11">
        <f t="shared" ref="P13:P33" ca="1" si="5">I13</f>
        <v>1.9999999999996021E-2</v>
      </c>
      <c r="Q13" s="12">
        <f t="shared" ref="Q13:Q33" ca="1" si="6">J13</f>
        <v>1.5000000000000568E-2</v>
      </c>
      <c r="R13" s="12">
        <f t="shared" ref="R13:R33" ca="1" si="7">K13</f>
        <v>-19.965000000000003</v>
      </c>
      <c r="S13" s="12">
        <f t="shared" ref="S13:S33" ca="1" si="8">L13</f>
        <v>-59.97</v>
      </c>
      <c r="T13" s="13">
        <f t="shared" ref="T13:T33" ca="1" si="9">M13</f>
        <v>-99.97</v>
      </c>
      <c r="U13" s="25"/>
    </row>
    <row r="14" spans="1:21">
      <c r="A14" s="2">
        <v>2</v>
      </c>
      <c r="B14" s="5">
        <v>10</v>
      </c>
      <c r="C14" s="6">
        <v>10</v>
      </c>
      <c r="D14" s="26"/>
      <c r="E14" s="5">
        <v>10</v>
      </c>
      <c r="F14" s="6">
        <v>5</v>
      </c>
      <c r="H14" s="21">
        <f>$H$13-($H$13-$H$33)/20</f>
        <v>47.490500000000004</v>
      </c>
      <c r="I14" s="10">
        <f t="shared" ca="1" si="0"/>
        <v>5.0189999999999912</v>
      </c>
      <c r="J14" s="10">
        <f t="shared" ca="1" si="1"/>
        <v>3.7642499999999899</v>
      </c>
      <c r="K14" s="10">
        <f t="shared" ca="1" si="2"/>
        <v>-11.216750000000019</v>
      </c>
      <c r="L14" s="10">
        <f t="shared" ca="1" si="3"/>
        <v>-52.47150000000002</v>
      </c>
      <c r="M14" s="10">
        <f t="shared" ca="1" si="4"/>
        <v>-92.47150000000002</v>
      </c>
      <c r="O14" s="27"/>
      <c r="P14" s="14">
        <f t="shared" ca="1" si="5"/>
        <v>5.0189999999999912</v>
      </c>
      <c r="Q14" s="15">
        <f t="shared" ca="1" si="6"/>
        <v>3.7642499999999899</v>
      </c>
      <c r="R14" s="15">
        <f t="shared" ca="1" si="7"/>
        <v>-11.216750000000019</v>
      </c>
      <c r="S14" s="15">
        <f t="shared" ca="1" si="8"/>
        <v>-52.47150000000002</v>
      </c>
      <c r="T14" s="16">
        <f t="shared" ca="1" si="9"/>
        <v>-92.47150000000002</v>
      </c>
      <c r="U14" s="25"/>
    </row>
    <row r="15" spans="1:21">
      <c r="A15" s="2">
        <v>3</v>
      </c>
      <c r="B15" s="5">
        <v>20</v>
      </c>
      <c r="C15" s="6">
        <v>15</v>
      </c>
      <c r="D15" s="26"/>
      <c r="E15" s="5">
        <v>20</v>
      </c>
      <c r="F15" s="6">
        <v>-10</v>
      </c>
      <c r="H15" s="21">
        <f>$H$13-($H$13-$H$33)/20*2</f>
        <v>44.991</v>
      </c>
      <c r="I15" s="10">
        <f t="shared" ca="1" si="0"/>
        <v>10.018000000000001</v>
      </c>
      <c r="J15" s="10">
        <f t="shared" ca="1" si="1"/>
        <v>7.5134999999999934</v>
      </c>
      <c r="K15" s="10">
        <f t="shared" ca="1" si="2"/>
        <v>-2.4685000000000059</v>
      </c>
      <c r="L15" s="10">
        <f t="shared" ca="1" si="3"/>
        <v>-44.973000000000013</v>
      </c>
      <c r="M15" s="10">
        <f t="shared" ca="1" si="4"/>
        <v>-84.973000000000013</v>
      </c>
      <c r="O15" s="27"/>
      <c r="P15" s="14">
        <f t="shared" ca="1" si="5"/>
        <v>10.018000000000001</v>
      </c>
      <c r="Q15" s="15">
        <f t="shared" ca="1" si="6"/>
        <v>7.5134999999999934</v>
      </c>
      <c r="R15" s="15">
        <f t="shared" ca="1" si="7"/>
        <v>-2.4685000000000059</v>
      </c>
      <c r="S15" s="15">
        <f t="shared" ca="1" si="8"/>
        <v>-44.973000000000013</v>
      </c>
      <c r="T15" s="16">
        <f t="shared" ca="1" si="9"/>
        <v>-84.973000000000013</v>
      </c>
      <c r="U15" s="25"/>
    </row>
    <row r="16" spans="1:21">
      <c r="A16" s="2">
        <v>4</v>
      </c>
      <c r="B16" s="5">
        <v>30</v>
      </c>
      <c r="C16" s="6">
        <v>25</v>
      </c>
      <c r="D16" s="26"/>
      <c r="E16" s="5">
        <v>30</v>
      </c>
      <c r="F16" s="6">
        <v>-25</v>
      </c>
      <c r="H16" s="21">
        <f>$H$13-($H$13-$H$33)/20*3</f>
        <v>42.491500000000002</v>
      </c>
      <c r="I16" s="10">
        <f t="shared" ca="1" si="0"/>
        <v>15.016999999999996</v>
      </c>
      <c r="J16" s="10">
        <f t="shared" ca="1" si="1"/>
        <v>11.262749999999997</v>
      </c>
      <c r="K16" s="10">
        <f t="shared" ca="1" si="2"/>
        <v>6.2797499999999786</v>
      </c>
      <c r="L16" s="10">
        <f t="shared" ca="1" si="3"/>
        <v>-37.474500000000006</v>
      </c>
      <c r="M16" s="10">
        <f t="shared" ca="1" si="4"/>
        <v>-77.474500000000006</v>
      </c>
      <c r="O16" s="27"/>
      <c r="P16" s="14">
        <f t="shared" ca="1" si="5"/>
        <v>15.016999999999996</v>
      </c>
      <c r="Q16" s="15">
        <f t="shared" ca="1" si="6"/>
        <v>11.262749999999997</v>
      </c>
      <c r="R16" s="15">
        <f t="shared" ca="1" si="7"/>
        <v>6.2797499999999786</v>
      </c>
      <c r="S16" s="15">
        <f t="shared" ca="1" si="8"/>
        <v>-37.474500000000006</v>
      </c>
      <c r="T16" s="16">
        <f t="shared" ca="1" si="9"/>
        <v>-77.474500000000006</v>
      </c>
      <c r="U16" s="25"/>
    </row>
    <row r="17" spans="1:21">
      <c r="A17" s="2">
        <v>5</v>
      </c>
      <c r="B17" s="5">
        <v>40</v>
      </c>
      <c r="C17" s="6">
        <v>20</v>
      </c>
      <c r="D17" s="26"/>
      <c r="E17" s="5">
        <v>40</v>
      </c>
      <c r="F17" s="6">
        <v>-70</v>
      </c>
      <c r="H17" s="21">
        <f>$H$13-($H$13-$H$33)/20*4</f>
        <v>39.992000000000004</v>
      </c>
      <c r="I17" s="10">
        <f t="shared" ca="1" si="0"/>
        <v>20.003999999999998</v>
      </c>
      <c r="J17" s="10">
        <f t="shared" ca="1" si="1"/>
        <v>15.019999999999982</v>
      </c>
      <c r="K17" s="10">
        <f t="shared" ca="1" si="2"/>
        <v>15.015999999999991</v>
      </c>
      <c r="L17" s="10">
        <f t="shared" ca="1" si="3"/>
        <v>-29.992000000000004</v>
      </c>
      <c r="M17" s="10">
        <f t="shared" ca="1" si="4"/>
        <v>-69.964000000000027</v>
      </c>
      <c r="O17" s="27">
        <f>H17</f>
        <v>39.992000000000004</v>
      </c>
      <c r="P17" s="14">
        <f t="shared" ca="1" si="5"/>
        <v>20.003999999999998</v>
      </c>
      <c r="Q17" s="15">
        <f t="shared" ca="1" si="6"/>
        <v>15.019999999999982</v>
      </c>
      <c r="R17" s="15">
        <f t="shared" ca="1" si="7"/>
        <v>15.015999999999991</v>
      </c>
      <c r="S17" s="15">
        <f t="shared" ca="1" si="8"/>
        <v>-29.992000000000004</v>
      </c>
      <c r="T17" s="16">
        <f t="shared" ca="1" si="9"/>
        <v>-69.964000000000027</v>
      </c>
      <c r="U17" s="25"/>
    </row>
    <row r="18" spans="1:21">
      <c r="A18" s="2">
        <v>6</v>
      </c>
      <c r="B18" s="43">
        <v>50</v>
      </c>
      <c r="C18" s="44">
        <v>0</v>
      </c>
      <c r="D18" s="26"/>
      <c r="E18" s="43">
        <v>50</v>
      </c>
      <c r="F18" s="44">
        <v>-100</v>
      </c>
      <c r="H18" s="21">
        <f>$H$13-($H$13-$H$33)/20*5</f>
        <v>37.4925</v>
      </c>
      <c r="I18" s="10">
        <f t="shared" ca="1" si="0"/>
        <v>21.25375</v>
      </c>
      <c r="J18" s="10">
        <f t="shared" ca="1" si="1"/>
        <v>21.268749999999997</v>
      </c>
      <c r="K18" s="10">
        <f t="shared" ca="1" si="2"/>
        <v>20.015000000000001</v>
      </c>
      <c r="L18" s="10">
        <f t="shared" ca="1" si="3"/>
        <v>-27.4925</v>
      </c>
      <c r="M18" s="10">
        <f t="shared" ca="1" si="4"/>
        <v>-58.716250000000002</v>
      </c>
      <c r="O18" s="27"/>
      <c r="P18" s="14">
        <f t="shared" ca="1" si="5"/>
        <v>21.25375</v>
      </c>
      <c r="Q18" s="15">
        <f t="shared" ca="1" si="6"/>
        <v>21.268749999999997</v>
      </c>
      <c r="R18" s="15">
        <f t="shared" ca="1" si="7"/>
        <v>20.015000000000001</v>
      </c>
      <c r="S18" s="15">
        <f t="shared" ca="1" si="8"/>
        <v>-27.4925</v>
      </c>
      <c r="T18" s="16">
        <f t="shared" ca="1" si="9"/>
        <v>-58.716250000000002</v>
      </c>
      <c r="U18" s="25"/>
    </row>
    <row r="19" spans="1:21">
      <c r="H19" s="21">
        <f>$H$13-($H$13-$H$33)/20*6</f>
        <v>34.993000000000002</v>
      </c>
      <c r="I19" s="10">
        <f t="shared" ca="1" si="0"/>
        <v>22.503499999999999</v>
      </c>
      <c r="J19" s="10">
        <f t="shared" ca="1" si="1"/>
        <v>27.517499999999998</v>
      </c>
      <c r="K19" s="10">
        <f t="shared" ca="1" si="2"/>
        <v>25.013999999999996</v>
      </c>
      <c r="L19" s="10">
        <f t="shared" ca="1" si="3"/>
        <v>-24.993000000000002</v>
      </c>
      <c r="M19" s="10">
        <f t="shared" ca="1" si="4"/>
        <v>-47.468500000000006</v>
      </c>
      <c r="O19" s="27"/>
      <c r="P19" s="14">
        <f t="shared" ca="1" si="5"/>
        <v>22.503499999999999</v>
      </c>
      <c r="Q19" s="15">
        <f t="shared" ca="1" si="6"/>
        <v>27.517499999999998</v>
      </c>
      <c r="R19" s="15">
        <f t="shared" ca="1" si="7"/>
        <v>25.013999999999996</v>
      </c>
      <c r="S19" s="15">
        <f t="shared" ca="1" si="8"/>
        <v>-24.993000000000002</v>
      </c>
      <c r="T19" s="16">
        <f t="shared" ca="1" si="9"/>
        <v>-47.468500000000006</v>
      </c>
      <c r="U19" s="25"/>
    </row>
    <row r="20" spans="1:21">
      <c r="H20" s="21">
        <f>$H$13-($H$13-$H$33)/20*7</f>
        <v>32.493499999999997</v>
      </c>
      <c r="I20" s="10">
        <f t="shared" ca="1" si="0"/>
        <v>23.753250000000001</v>
      </c>
      <c r="J20" s="10">
        <f t="shared" ca="1" si="1"/>
        <v>33.766250000000014</v>
      </c>
      <c r="K20" s="10">
        <f t="shared" ca="1" si="2"/>
        <v>30.013000000000005</v>
      </c>
      <c r="L20" s="10">
        <f t="shared" ca="1" si="3"/>
        <v>-22.493499999999997</v>
      </c>
      <c r="M20" s="10">
        <f t="shared" ca="1" si="4"/>
        <v>-36.220749999999981</v>
      </c>
      <c r="O20" s="27"/>
      <c r="P20" s="14">
        <f t="shared" ca="1" si="5"/>
        <v>23.753250000000001</v>
      </c>
      <c r="Q20" s="15">
        <f t="shared" ca="1" si="6"/>
        <v>33.766250000000014</v>
      </c>
      <c r="R20" s="15">
        <f t="shared" ca="1" si="7"/>
        <v>30.013000000000005</v>
      </c>
      <c r="S20" s="15">
        <f t="shared" ca="1" si="8"/>
        <v>-22.493499999999997</v>
      </c>
      <c r="T20" s="16">
        <f t="shared" ca="1" si="9"/>
        <v>-36.220749999999981</v>
      </c>
      <c r="U20" s="25"/>
    </row>
    <row r="21" spans="1:21">
      <c r="G21" s="35"/>
      <c r="H21" s="21">
        <f>$H$13-($H$13-$H$33)/20*8</f>
        <v>29.994</v>
      </c>
      <c r="I21" s="10">
        <f t="shared" ca="1" si="0"/>
        <v>24.994</v>
      </c>
      <c r="J21" s="10">
        <f t="shared" ca="1" si="1"/>
        <v>40.024000000000001</v>
      </c>
      <c r="K21" s="10">
        <f t="shared" ca="1" si="2"/>
        <v>35.009</v>
      </c>
      <c r="L21" s="10">
        <f t="shared" ca="1" si="3"/>
        <v>-19.994</v>
      </c>
      <c r="M21" s="10">
        <f t="shared" ca="1" si="4"/>
        <v>-24.991</v>
      </c>
      <c r="O21" s="27">
        <f>H21</f>
        <v>29.994</v>
      </c>
      <c r="P21" s="14">
        <f t="shared" ca="1" si="5"/>
        <v>24.994</v>
      </c>
      <c r="Q21" s="15">
        <f t="shared" ca="1" si="6"/>
        <v>40.024000000000001</v>
      </c>
      <c r="R21" s="15">
        <f t="shared" ca="1" si="7"/>
        <v>35.009</v>
      </c>
      <c r="S21" s="15">
        <f t="shared" ca="1" si="8"/>
        <v>-19.994</v>
      </c>
      <c r="T21" s="16">
        <f t="shared" ca="1" si="9"/>
        <v>-24.991</v>
      </c>
      <c r="U21" s="25"/>
    </row>
    <row r="22" spans="1:21">
      <c r="H22" s="21">
        <f>$H$13-($H$13-$H$33)/20*9</f>
        <v>27.494499999999999</v>
      </c>
      <c r="I22" s="10">
        <f t="shared" ca="1" si="0"/>
        <v>22.494499999999999</v>
      </c>
      <c r="J22" s="10">
        <f t="shared" ca="1" si="1"/>
        <v>50.022000000000006</v>
      </c>
      <c r="K22" s="10">
        <f t="shared" ca="1" si="2"/>
        <v>38.758250000000004</v>
      </c>
      <c r="L22" s="10">
        <f t="shared" ca="1" si="3"/>
        <v>-17.494499999999999</v>
      </c>
      <c r="M22" s="10">
        <f t="shared" ca="1" si="4"/>
        <v>-21.241749999999996</v>
      </c>
      <c r="O22" s="27"/>
      <c r="P22" s="14">
        <f t="shared" ca="1" si="5"/>
        <v>22.494499999999999</v>
      </c>
      <c r="Q22" s="15">
        <f t="shared" ca="1" si="6"/>
        <v>50.022000000000006</v>
      </c>
      <c r="R22" s="15">
        <f t="shared" ca="1" si="7"/>
        <v>38.758250000000004</v>
      </c>
      <c r="S22" s="15">
        <f t="shared" ca="1" si="8"/>
        <v>-17.494499999999999</v>
      </c>
      <c r="T22" s="16">
        <f t="shared" ca="1" si="9"/>
        <v>-21.241749999999996</v>
      </c>
      <c r="U22" s="25"/>
    </row>
    <row r="23" spans="1:21">
      <c r="H23" s="21">
        <f>$H$13-($H$13-$H$33)/20*10</f>
        <v>24.994999999999997</v>
      </c>
      <c r="I23" s="10">
        <f t="shared" ca="1" si="0"/>
        <v>19.994999999999997</v>
      </c>
      <c r="J23" s="10">
        <f t="shared" ca="1" si="1"/>
        <v>60.02000000000001</v>
      </c>
      <c r="K23" s="10">
        <f t="shared" ca="1" si="2"/>
        <v>42.507500000000007</v>
      </c>
      <c r="L23" s="10">
        <f t="shared" ca="1" si="3"/>
        <v>-14.994999999999997</v>
      </c>
      <c r="M23" s="10">
        <f t="shared" ca="1" si="4"/>
        <v>-17.492499999999993</v>
      </c>
      <c r="O23" s="27"/>
      <c r="P23" s="14">
        <f t="shared" ca="1" si="5"/>
        <v>19.994999999999997</v>
      </c>
      <c r="Q23" s="15">
        <f t="shared" ca="1" si="6"/>
        <v>60.02000000000001</v>
      </c>
      <c r="R23" s="15">
        <f t="shared" ca="1" si="7"/>
        <v>42.507500000000007</v>
      </c>
      <c r="S23" s="15">
        <f t="shared" ca="1" si="8"/>
        <v>-14.994999999999997</v>
      </c>
      <c r="T23" s="16">
        <f t="shared" ca="1" si="9"/>
        <v>-17.492499999999993</v>
      </c>
      <c r="U23" s="25"/>
    </row>
    <row r="24" spans="1:21">
      <c r="H24" s="21">
        <f>$H$13-($H$13-$H$33)/20*11</f>
        <v>22.4955</v>
      </c>
      <c r="I24" s="10">
        <f t="shared" ca="1" si="0"/>
        <v>17.4955</v>
      </c>
      <c r="J24" s="10">
        <f t="shared" ca="1" si="1"/>
        <v>70.018000000000001</v>
      </c>
      <c r="K24" s="10">
        <f t="shared" ca="1" si="2"/>
        <v>46.256749999999997</v>
      </c>
      <c r="L24" s="10">
        <f t="shared" ca="1" si="3"/>
        <v>-12.4955</v>
      </c>
      <c r="M24" s="10">
        <f t="shared" ca="1" si="4"/>
        <v>-13.743250000000003</v>
      </c>
      <c r="O24" s="27"/>
      <c r="P24" s="14">
        <f t="shared" ca="1" si="5"/>
        <v>17.4955</v>
      </c>
      <c r="Q24" s="15">
        <f t="shared" ca="1" si="6"/>
        <v>70.018000000000001</v>
      </c>
      <c r="R24" s="15">
        <f t="shared" ca="1" si="7"/>
        <v>46.256749999999997</v>
      </c>
      <c r="S24" s="15">
        <f t="shared" ca="1" si="8"/>
        <v>-12.4955</v>
      </c>
      <c r="T24" s="16">
        <f t="shared" ca="1" si="9"/>
        <v>-13.743250000000003</v>
      </c>
      <c r="U24" s="25"/>
    </row>
    <row r="25" spans="1:21">
      <c r="G25" s="35"/>
      <c r="H25" s="21">
        <f>$H$13-($H$13-$H$33)/20*12</f>
        <v>19.995999999999999</v>
      </c>
      <c r="I25" s="10">
        <f t="shared" ca="1" si="0"/>
        <v>14.997999999999999</v>
      </c>
      <c r="J25" s="10">
        <f t="shared" ca="1" si="1"/>
        <v>80.016000000000005</v>
      </c>
      <c r="K25" s="10">
        <f t="shared" ca="1" si="2"/>
        <v>50</v>
      </c>
      <c r="L25" s="10">
        <f t="shared" ca="1" si="3"/>
        <v>-9.9979999999999993</v>
      </c>
      <c r="M25" s="10">
        <f t="shared" ca="1" si="4"/>
        <v>-9.9939999999999998</v>
      </c>
      <c r="O25" s="27">
        <f>H25</f>
        <v>19.995999999999999</v>
      </c>
      <c r="P25" s="14">
        <f t="shared" ca="1" si="5"/>
        <v>14.997999999999999</v>
      </c>
      <c r="Q25" s="15">
        <f t="shared" ca="1" si="6"/>
        <v>80.016000000000005</v>
      </c>
      <c r="R25" s="15">
        <f t="shared" ca="1" si="7"/>
        <v>50</v>
      </c>
      <c r="S25" s="15">
        <f t="shared" ca="1" si="8"/>
        <v>-9.9979999999999993</v>
      </c>
      <c r="T25" s="16">
        <f t="shared" ca="1" si="9"/>
        <v>-9.9939999999999998</v>
      </c>
      <c r="U25" s="25"/>
    </row>
    <row r="26" spans="1:21">
      <c r="H26" s="21">
        <f>$H$13-($H$13-$H$33)/20*13</f>
        <v>17.496499999999997</v>
      </c>
      <c r="I26" s="10">
        <f t="shared" ca="1" si="0"/>
        <v>13.748249999999999</v>
      </c>
      <c r="J26" s="10">
        <f t="shared" ca="1" si="1"/>
        <v>90.01400000000001</v>
      </c>
      <c r="K26" s="10">
        <f t="shared" ca="1" si="2"/>
        <v>50</v>
      </c>
      <c r="L26" s="10">
        <f t="shared" ca="1" si="3"/>
        <v>-8.7482499999999987</v>
      </c>
      <c r="M26" s="10">
        <f t="shared" ca="1" si="4"/>
        <v>-6.2447499999999962</v>
      </c>
      <c r="O26" s="27"/>
      <c r="P26" s="14">
        <f t="shared" ca="1" si="5"/>
        <v>13.748249999999999</v>
      </c>
      <c r="Q26" s="15">
        <f t="shared" ca="1" si="6"/>
        <v>90.01400000000001</v>
      </c>
      <c r="R26" s="15">
        <f t="shared" ca="1" si="7"/>
        <v>50</v>
      </c>
      <c r="S26" s="15">
        <f t="shared" ca="1" si="8"/>
        <v>-8.7482499999999987</v>
      </c>
      <c r="T26" s="16">
        <f t="shared" ca="1" si="9"/>
        <v>-6.2447499999999962</v>
      </c>
      <c r="U26" s="25"/>
    </row>
    <row r="27" spans="1:21">
      <c r="H27" s="21">
        <f>$H$13-($H$13-$H$33)/20*14</f>
        <v>14.997</v>
      </c>
      <c r="I27" s="10">
        <f t="shared" ca="1" si="0"/>
        <v>12.4985</v>
      </c>
      <c r="J27" s="10">
        <f t="shared" ca="1" si="1"/>
        <v>99.960000000000008</v>
      </c>
      <c r="K27" s="10">
        <f t="shared" ca="1" si="2"/>
        <v>49.97</v>
      </c>
      <c r="L27" s="10">
        <f t="shared" ca="1" si="3"/>
        <v>-7.4984999999999999</v>
      </c>
      <c r="M27" s="10">
        <f t="shared" ca="1" si="4"/>
        <v>-2.4954999999999998</v>
      </c>
      <c r="O27" s="27"/>
      <c r="P27" s="14">
        <f t="shared" ca="1" si="5"/>
        <v>12.4985</v>
      </c>
      <c r="Q27" s="15">
        <f t="shared" ca="1" si="6"/>
        <v>99.960000000000008</v>
      </c>
      <c r="R27" s="15">
        <f t="shared" ca="1" si="7"/>
        <v>49.97</v>
      </c>
      <c r="S27" s="15">
        <f t="shared" ca="1" si="8"/>
        <v>-7.4984999999999999</v>
      </c>
      <c r="T27" s="16">
        <f t="shared" ca="1" si="9"/>
        <v>-2.4954999999999998</v>
      </c>
      <c r="U27" s="25"/>
    </row>
    <row r="28" spans="1:21">
      <c r="H28" s="21">
        <f>$H$13-($H$13-$H$33)/20*15</f>
        <v>12.497499999999995</v>
      </c>
      <c r="I28" s="10">
        <f t="shared" ca="1" si="0"/>
        <v>11.248749999999998</v>
      </c>
      <c r="J28" s="10">
        <f t="shared" ca="1" si="1"/>
        <v>66.633333333333269</v>
      </c>
      <c r="K28" s="10">
        <f t="shared" ca="1" si="2"/>
        <v>24.974999999999952</v>
      </c>
      <c r="L28" s="10">
        <f t="shared" ca="1" si="3"/>
        <v>-6.2487499999999976</v>
      </c>
      <c r="M28" s="10">
        <f t="shared" ca="1" si="4"/>
        <v>1.2537500000000072</v>
      </c>
      <c r="O28" s="27"/>
      <c r="P28" s="14">
        <f t="shared" ca="1" si="5"/>
        <v>11.248749999999998</v>
      </c>
      <c r="Q28" s="15">
        <f t="shared" ca="1" si="6"/>
        <v>66.633333333333269</v>
      </c>
      <c r="R28" s="15">
        <f t="shared" ca="1" si="7"/>
        <v>24.974999999999952</v>
      </c>
      <c r="S28" s="15">
        <f t="shared" ca="1" si="8"/>
        <v>-6.2487499999999976</v>
      </c>
      <c r="T28" s="16">
        <f t="shared" ca="1" si="9"/>
        <v>1.2537500000000072</v>
      </c>
      <c r="U28" s="25"/>
    </row>
    <row r="29" spans="1:21">
      <c r="G29" s="35"/>
      <c r="H29" s="21">
        <f>$H$13-($H$13-$H$33)/20*16</f>
        <v>9.9979999999999976</v>
      </c>
      <c r="I29" s="10">
        <f t="shared" ca="1" si="0"/>
        <v>9.9779999999999802</v>
      </c>
      <c r="J29" s="10">
        <f t="shared" ca="1" si="1"/>
        <v>33.306666666666644</v>
      </c>
      <c r="K29" s="10">
        <f t="shared" ca="1" si="2"/>
        <v>-2.0000000000024443E-2</v>
      </c>
      <c r="L29" s="10">
        <f t="shared" ca="1" si="3"/>
        <v>-5.0190000000000197</v>
      </c>
      <c r="M29" s="10">
        <f t="shared" ca="1" si="4"/>
        <v>4.9789999999999708</v>
      </c>
      <c r="O29" s="27">
        <f>H29</f>
        <v>9.9979999999999976</v>
      </c>
      <c r="P29" s="14">
        <f t="shared" ca="1" si="5"/>
        <v>9.9779999999999802</v>
      </c>
      <c r="Q29" s="15">
        <f t="shared" ca="1" si="6"/>
        <v>33.306666666666644</v>
      </c>
      <c r="R29" s="15">
        <f t="shared" ca="1" si="7"/>
        <v>-2.0000000000024443E-2</v>
      </c>
      <c r="S29" s="15">
        <f t="shared" ca="1" si="8"/>
        <v>-5.0190000000000197</v>
      </c>
      <c r="T29" s="16">
        <f t="shared" ca="1" si="9"/>
        <v>4.9789999999999708</v>
      </c>
      <c r="U29" s="25"/>
    </row>
    <row r="30" spans="1:21">
      <c r="H30" s="21">
        <f>$H$13-($H$13-$H$33)/20*17</f>
        <v>7.4984999999999999</v>
      </c>
      <c r="I30" s="10">
        <f t="shared" ca="1" si="0"/>
        <v>-17.516500000000008</v>
      </c>
      <c r="J30" s="10">
        <f t="shared" ca="1" si="1"/>
        <v>-1.9999999999996021E-2</v>
      </c>
      <c r="K30" s="10">
        <f t="shared" ca="1" si="2"/>
        <v>-25.015000000000001</v>
      </c>
      <c r="L30" s="10">
        <f t="shared" ca="1" si="3"/>
        <v>-28.764250000000004</v>
      </c>
      <c r="M30" s="10">
        <f t="shared" ca="1" si="4"/>
        <v>-21.265749999999997</v>
      </c>
      <c r="O30" s="27"/>
      <c r="P30" s="14">
        <f t="shared" ca="1" si="5"/>
        <v>-17.516500000000008</v>
      </c>
      <c r="Q30" s="15">
        <f t="shared" ca="1" si="6"/>
        <v>-1.9999999999996021E-2</v>
      </c>
      <c r="R30" s="15">
        <f t="shared" ca="1" si="7"/>
        <v>-25.015000000000001</v>
      </c>
      <c r="S30" s="15">
        <f t="shared" ca="1" si="8"/>
        <v>-28.764250000000004</v>
      </c>
      <c r="T30" s="16">
        <f t="shared" ca="1" si="9"/>
        <v>-21.265749999999997</v>
      </c>
      <c r="U30" s="25"/>
    </row>
    <row r="31" spans="1:21">
      <c r="H31" s="21">
        <f>$H$13-($H$13-$H$33)/20*18</f>
        <v>4.9989999999999952</v>
      </c>
      <c r="I31" s="10">
        <f t="shared" ca="1" si="0"/>
        <v>-45.011000000000053</v>
      </c>
      <c r="J31" s="10">
        <f t="shared" ca="1" si="1"/>
        <v>-33.346666666666721</v>
      </c>
      <c r="K31" s="10">
        <f t="shared" ca="1" si="2"/>
        <v>-50.010000000000048</v>
      </c>
      <c r="L31" s="10">
        <f t="shared" ca="1" si="3"/>
        <v>-52.509500000000045</v>
      </c>
      <c r="M31" s="10">
        <f t="shared" ca="1" si="4"/>
        <v>-47.51050000000005</v>
      </c>
      <c r="O31" s="27"/>
      <c r="P31" s="14">
        <f t="shared" ca="1" si="5"/>
        <v>-45.011000000000053</v>
      </c>
      <c r="Q31" s="15">
        <f t="shared" ca="1" si="6"/>
        <v>-33.346666666666721</v>
      </c>
      <c r="R31" s="15">
        <f t="shared" ca="1" si="7"/>
        <v>-50.010000000000048</v>
      </c>
      <c r="S31" s="15">
        <f t="shared" ca="1" si="8"/>
        <v>-52.509500000000045</v>
      </c>
      <c r="T31" s="16">
        <f t="shared" ca="1" si="9"/>
        <v>-47.51050000000005</v>
      </c>
      <c r="U31" s="25"/>
    </row>
    <row r="32" spans="1:21">
      <c r="H32" s="21">
        <f>$H$13-($H$13-$H$33)/20*19</f>
        <v>2.4994999999999976</v>
      </c>
      <c r="I32" s="10">
        <f t="shared" ca="1" si="0"/>
        <v>-72.505500000000026</v>
      </c>
      <c r="J32" s="10">
        <f t="shared" ca="1" si="1"/>
        <v>-66.67333333333336</v>
      </c>
      <c r="K32" s="10">
        <f t="shared" ca="1" si="2"/>
        <v>-75.005000000000024</v>
      </c>
      <c r="L32" s="10">
        <f t="shared" ca="1" si="3"/>
        <v>-76.25475000000003</v>
      </c>
      <c r="M32" s="10">
        <f t="shared" ca="1" si="4"/>
        <v>-73.755250000000018</v>
      </c>
      <c r="O32" s="27"/>
      <c r="P32" s="14">
        <f t="shared" ca="1" si="5"/>
        <v>-72.505500000000026</v>
      </c>
      <c r="Q32" s="15">
        <f t="shared" ca="1" si="6"/>
        <v>-66.67333333333336</v>
      </c>
      <c r="R32" s="15">
        <f t="shared" ca="1" si="7"/>
        <v>-75.005000000000024</v>
      </c>
      <c r="S32" s="15">
        <f t="shared" ca="1" si="8"/>
        <v>-76.25475000000003</v>
      </c>
      <c r="T32" s="16">
        <f t="shared" ca="1" si="9"/>
        <v>-73.755250000000018</v>
      </c>
      <c r="U32" s="25"/>
    </row>
    <row r="33" spans="1:21" ht="16.2" thickBot="1">
      <c r="B33" s="9" t="s">
        <v>37</v>
      </c>
      <c r="G33" s="35"/>
      <c r="H33" s="21">
        <f>H5</f>
        <v>0</v>
      </c>
      <c r="I33" s="10">
        <f t="shared" ca="1" si="0"/>
        <v>-100</v>
      </c>
      <c r="J33" s="10">
        <f t="shared" ca="1" si="1"/>
        <v>-100</v>
      </c>
      <c r="K33" s="10">
        <f t="shared" ca="1" si="2"/>
        <v>-100</v>
      </c>
      <c r="L33" s="10">
        <f t="shared" ca="1" si="3"/>
        <v>-100</v>
      </c>
      <c r="M33" s="10">
        <f t="shared" ca="1" si="4"/>
        <v>-100</v>
      </c>
      <c r="O33" s="27">
        <f>H5</f>
        <v>0</v>
      </c>
      <c r="P33" s="17">
        <f t="shared" ca="1" si="5"/>
        <v>-100</v>
      </c>
      <c r="Q33" s="18">
        <f t="shared" ca="1" si="6"/>
        <v>-100</v>
      </c>
      <c r="R33" s="18">
        <f t="shared" ca="1" si="7"/>
        <v>-100</v>
      </c>
      <c r="S33" s="18">
        <f t="shared" ca="1" si="8"/>
        <v>-100</v>
      </c>
      <c r="T33" s="19">
        <f t="shared" ca="1" si="9"/>
        <v>-100</v>
      </c>
      <c r="U33" s="25"/>
    </row>
    <row r="34" spans="1:21">
      <c r="I34" s="20">
        <f>H6</f>
        <v>0</v>
      </c>
      <c r="J34" s="20">
        <f>$M$34-($M$34-$I$34)/4*3</f>
        <v>25</v>
      </c>
      <c r="K34" s="20">
        <f>$M$34-($M$34-$I$34)/2</f>
        <v>50</v>
      </c>
      <c r="L34" s="20">
        <f>$M$34-($M$34-$I$34)/4</f>
        <v>75</v>
      </c>
      <c r="M34" s="20">
        <f>I6</f>
        <v>100</v>
      </c>
      <c r="N34" s="2" t="s">
        <v>10</v>
      </c>
      <c r="O34" s="24"/>
      <c r="P34" s="28" t="s">
        <v>11</v>
      </c>
      <c r="Q34" s="29"/>
      <c r="R34" s="29"/>
      <c r="S34" s="29"/>
      <c r="T34" s="30" t="s">
        <v>12</v>
      </c>
      <c r="U34" s="25"/>
    </row>
    <row r="35" spans="1:21" ht="16.2" thickBot="1">
      <c r="B35" s="1" t="s">
        <v>38</v>
      </c>
      <c r="C35" s="1" t="s">
        <v>39</v>
      </c>
      <c r="N35" s="2"/>
      <c r="O35" s="24"/>
      <c r="P35" s="26"/>
      <c r="Q35" s="26"/>
      <c r="R35" s="26"/>
      <c r="S35" s="26"/>
      <c r="T35" s="26"/>
      <c r="U35" s="25"/>
    </row>
    <row r="36" spans="1:21">
      <c r="A36" s="2">
        <v>1</v>
      </c>
      <c r="B36" s="3">
        <v>0</v>
      </c>
      <c r="C36" s="4">
        <v>-100</v>
      </c>
      <c r="D36" s="26"/>
      <c r="O36" s="24"/>
      <c r="P36" s="55" t="s">
        <v>44</v>
      </c>
      <c r="Q36" s="55"/>
      <c r="R36" s="55"/>
      <c r="S36" s="55"/>
      <c r="T36" s="55"/>
      <c r="U36" s="25"/>
    </row>
    <row r="37" spans="1:21">
      <c r="A37" s="2">
        <v>2</v>
      </c>
      <c r="B37" s="5">
        <v>15</v>
      </c>
      <c r="C37" s="6">
        <v>100</v>
      </c>
      <c r="D37" s="26"/>
      <c r="O37" s="31"/>
      <c r="P37" s="32"/>
      <c r="Q37" s="32"/>
      <c r="R37" s="32"/>
      <c r="S37" s="32"/>
      <c r="T37" s="32"/>
      <c r="U37" s="33"/>
    </row>
    <row r="38" spans="1:21">
      <c r="A38" s="2">
        <v>3</v>
      </c>
      <c r="B38" s="5">
        <v>20</v>
      </c>
      <c r="C38" s="6">
        <v>80</v>
      </c>
      <c r="D38" s="26"/>
    </row>
    <row r="39" spans="1:21">
      <c r="A39" s="2">
        <v>4</v>
      </c>
      <c r="B39" s="5">
        <v>30</v>
      </c>
      <c r="C39" s="6">
        <v>40</v>
      </c>
      <c r="D39" s="26"/>
    </row>
    <row r="40" spans="1:21">
      <c r="A40" s="2">
        <v>5</v>
      </c>
      <c r="B40" s="5">
        <v>40</v>
      </c>
      <c r="C40" s="6">
        <v>15</v>
      </c>
      <c r="D40" s="26"/>
    </row>
    <row r="41" spans="1:21">
      <c r="A41" s="2">
        <v>6</v>
      </c>
      <c r="B41" s="43">
        <v>50</v>
      </c>
      <c r="C41" s="44">
        <v>0</v>
      </c>
      <c r="D41" s="26"/>
    </row>
    <row r="42" spans="1:21">
      <c r="D42" s="26"/>
    </row>
    <row r="45" spans="1:21">
      <c r="B45" s="9" t="s">
        <v>28</v>
      </c>
    </row>
    <row r="47" spans="1:21" ht="16.2" thickBot="1">
      <c r="B47" s="1" t="s">
        <v>27</v>
      </c>
      <c r="C47" s="1" t="s">
        <v>40</v>
      </c>
    </row>
    <row r="48" spans="1:21">
      <c r="B48" s="3">
        <v>0</v>
      </c>
      <c r="C48" s="4">
        <v>-100</v>
      </c>
    </row>
    <row r="49" spans="2:4">
      <c r="B49" s="5">
        <v>15</v>
      </c>
      <c r="C49" s="6">
        <v>50</v>
      </c>
    </row>
    <row r="50" spans="2:4">
      <c r="B50" s="5">
        <v>20</v>
      </c>
      <c r="C50" s="6">
        <v>50</v>
      </c>
    </row>
    <row r="51" spans="2:4">
      <c r="B51" s="5">
        <v>30</v>
      </c>
      <c r="C51" s="6">
        <v>35</v>
      </c>
    </row>
    <row r="52" spans="2:4">
      <c r="B52" s="5">
        <v>40</v>
      </c>
      <c r="C52" s="6">
        <v>15</v>
      </c>
    </row>
    <row r="53" spans="2:4">
      <c r="B53" s="5">
        <v>50</v>
      </c>
      <c r="C53" s="6">
        <v>-20</v>
      </c>
      <c r="D53" s="39"/>
    </row>
    <row r="54" spans="2:4" ht="16.2" thickBot="1">
      <c r="B54" s="7"/>
      <c r="C54" s="8"/>
      <c r="D54" s="39"/>
    </row>
    <row r="57" spans="2:4">
      <c r="B57" s="9" t="s">
        <v>26</v>
      </c>
    </row>
    <row r="59" spans="2:4" ht="16.2" thickBot="1">
      <c r="B59" s="1" t="s">
        <v>25</v>
      </c>
      <c r="C59" s="1" t="s">
        <v>41</v>
      </c>
    </row>
    <row r="60" spans="2:4">
      <c r="B60" s="3">
        <v>0</v>
      </c>
      <c r="C60" s="49">
        <v>-100</v>
      </c>
    </row>
    <row r="61" spans="2:4">
      <c r="B61" s="5">
        <v>10</v>
      </c>
      <c r="C61" s="6">
        <v>-5</v>
      </c>
      <c r="D61" s="38"/>
    </row>
    <row r="62" spans="2:4">
      <c r="B62" s="5">
        <v>20</v>
      </c>
      <c r="C62" s="6">
        <v>-10</v>
      </c>
      <c r="D62" s="26"/>
    </row>
    <row r="63" spans="2:4">
      <c r="B63" s="5">
        <v>30</v>
      </c>
      <c r="C63" s="6">
        <v>-20</v>
      </c>
      <c r="D63" s="26"/>
    </row>
    <row r="64" spans="2:4">
      <c r="B64" s="5">
        <v>40</v>
      </c>
      <c r="C64" s="6">
        <v>-30</v>
      </c>
      <c r="D64" s="26"/>
    </row>
    <row r="65" spans="2:4">
      <c r="B65" s="5">
        <v>50</v>
      </c>
      <c r="C65" s="6">
        <v>-60</v>
      </c>
      <c r="D65" s="26"/>
    </row>
    <row r="66" spans="2:4" ht="16.2" thickBot="1">
      <c r="B66" s="7"/>
      <c r="C66" s="8"/>
      <c r="D66" s="26"/>
    </row>
    <row r="67" spans="2:4">
      <c r="D67" s="26"/>
    </row>
  </sheetData>
  <mergeCells count="2">
    <mergeCell ref="P10:T10"/>
    <mergeCell ref="P36:T36"/>
  </mergeCells>
  <conditionalFormatting sqref="P13:T33">
    <cfRule type="colorScale" priority="1">
      <colorScale>
        <cfvo type="num" val="-100"/>
        <cfvo type="num" val="0"/>
        <cfvo type="num" val="100"/>
        <color theme="0" tint="-0.499984740745262"/>
        <color theme="9" tint="0.59999389629810485"/>
        <color rgb="FF009C00"/>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V37"/>
  <sheetViews>
    <sheetView topLeftCell="A10" workbookViewId="0">
      <selection activeCell="E34" sqref="E34"/>
    </sheetView>
  </sheetViews>
  <sheetFormatPr defaultColWidth="11.09765625" defaultRowHeight="15.6"/>
  <cols>
    <col min="1" max="1" width="6.59765625" style="1" customWidth="1"/>
    <col min="2" max="2" width="9.09765625" style="1" customWidth="1"/>
    <col min="3" max="3" width="10" style="1" customWidth="1"/>
    <col min="4" max="4" width="11.09765625" style="1"/>
    <col min="5" max="5" width="8.09765625" style="1" customWidth="1"/>
    <col min="6" max="7" width="9.59765625" style="1" customWidth="1"/>
    <col min="8" max="8" width="10" style="1" customWidth="1"/>
    <col min="9" max="9" width="7.5" style="1" customWidth="1"/>
    <col min="10" max="14" width="5.09765625" style="1" customWidth="1"/>
    <col min="15" max="15" width="9.59765625" style="1" customWidth="1"/>
    <col min="16" max="16" width="17.09765625" style="1" customWidth="1"/>
    <col min="17" max="21" width="4.09765625" style="1" customWidth="1"/>
    <col min="22" max="22" width="4.59765625" style="1" customWidth="1"/>
    <col min="23" max="16384" width="11.09765625" style="1"/>
  </cols>
  <sheetData>
    <row r="2" spans="1:22" ht="17.399999999999999">
      <c r="B2" s="41" t="s">
        <v>42</v>
      </c>
    </row>
    <row r="3" spans="1:22">
      <c r="C3" s="9"/>
    </row>
    <row r="4" spans="1:22">
      <c r="B4" s="9" t="s">
        <v>19</v>
      </c>
      <c r="C4" s="9"/>
      <c r="I4" s="1" t="s">
        <v>11</v>
      </c>
      <c r="J4" s="1" t="s">
        <v>12</v>
      </c>
    </row>
    <row r="5" spans="1:22">
      <c r="B5" s="36" t="s">
        <v>20</v>
      </c>
      <c r="C5" s="9"/>
      <c r="H5" s="1" t="s">
        <v>15</v>
      </c>
      <c r="I5" s="1">
        <v>0</v>
      </c>
      <c r="J5" s="1">
        <v>50</v>
      </c>
    </row>
    <row r="6" spans="1:22">
      <c r="B6" s="36" t="s">
        <v>46</v>
      </c>
      <c r="H6" s="1" t="s">
        <v>16</v>
      </c>
      <c r="I6" s="1">
        <v>0</v>
      </c>
      <c r="J6" s="1">
        <v>100</v>
      </c>
    </row>
    <row r="7" spans="1:22">
      <c r="B7" s="36" t="s">
        <v>53</v>
      </c>
    </row>
    <row r="9" spans="1:22">
      <c r="I9" s="9" t="s">
        <v>8</v>
      </c>
      <c r="P9" s="9" t="s">
        <v>9</v>
      </c>
    </row>
    <row r="10" spans="1:22">
      <c r="B10" s="9" t="s">
        <v>17</v>
      </c>
      <c r="F10" s="9" t="s">
        <v>18</v>
      </c>
      <c r="G10" s="9"/>
      <c r="P10" s="22"/>
      <c r="Q10" s="53" t="s">
        <v>21</v>
      </c>
      <c r="R10" s="54"/>
      <c r="S10" s="54"/>
      <c r="T10" s="54"/>
      <c r="U10" s="54"/>
      <c r="V10" s="23"/>
    </row>
    <row r="11" spans="1:22">
      <c r="I11" s="2"/>
      <c r="P11" s="34" t="s">
        <v>22</v>
      </c>
      <c r="Q11" s="37"/>
      <c r="R11" s="37"/>
      <c r="S11" s="37"/>
      <c r="T11" s="37"/>
      <c r="U11" s="37"/>
      <c r="V11" s="25"/>
    </row>
    <row r="12" spans="1:22" ht="16.2" thickBot="1">
      <c r="B12" s="1" t="s">
        <v>1</v>
      </c>
      <c r="C12" s="1" t="s">
        <v>13</v>
      </c>
      <c r="F12" s="1" t="s">
        <v>3</v>
      </c>
      <c r="G12" s="1" t="s">
        <v>14</v>
      </c>
      <c r="I12" s="2" t="s">
        <v>2</v>
      </c>
      <c r="J12" s="1" t="s">
        <v>0</v>
      </c>
      <c r="K12" s="1" t="s">
        <v>5</v>
      </c>
      <c r="L12" s="1" t="s">
        <v>7</v>
      </c>
      <c r="M12" s="1" t="s">
        <v>6</v>
      </c>
      <c r="N12" s="1" t="s">
        <v>4</v>
      </c>
      <c r="P12" s="34" t="s">
        <v>23</v>
      </c>
      <c r="Q12" s="26"/>
      <c r="R12" s="26"/>
      <c r="S12" s="26"/>
      <c r="T12" s="26"/>
      <c r="U12" s="26"/>
      <c r="V12" s="25"/>
    </row>
    <row r="13" spans="1:22">
      <c r="A13" s="2">
        <v>1</v>
      </c>
      <c r="B13" s="3">
        <v>0</v>
      </c>
      <c r="C13" s="4">
        <v>-100</v>
      </c>
      <c r="E13" s="2">
        <v>1</v>
      </c>
      <c r="F13" s="3">
        <v>0</v>
      </c>
      <c r="G13" s="4">
        <v>-100</v>
      </c>
      <c r="I13" s="21">
        <f>J5-0.01</f>
        <v>49.99</v>
      </c>
      <c r="J13" s="10">
        <f t="shared" ref="J13:J20" ca="1" si="0">FORECAST(I13,OFFSET(LH_Color,MATCH(I13,LH_Y)-1,0,2,1),OFFSET(LH_Y,MATCH(I13,LH_Y)-1,0,2,1))</f>
        <v>-55.004999999999995</v>
      </c>
      <c r="K13" s="10">
        <f t="shared" ref="K13:K33" ca="1" si="1">($N13-$J13)/4+$J13</f>
        <v>-16.257083333333327</v>
      </c>
      <c r="L13" s="10">
        <f t="shared" ref="L13:L33" ca="1" si="2">($N13-$J13)/2+$J13</f>
        <v>22.490833333333342</v>
      </c>
      <c r="M13" s="10">
        <f t="shared" ref="M13:M33" ca="1" si="3">($N13-$J13)/4*3+$J13</f>
        <v>61.23875000000001</v>
      </c>
      <c r="N13" s="10">
        <f t="shared" ref="N13:N20" ca="1" si="4">FORECAST(I13,OFFSET(RH_Color,MATCH(I13,RH_Y)-1,0,2,1),OFFSET(RH_Y,MATCH(I13,RH_Y)-1,0,2,1))</f>
        <v>99.986666666666679</v>
      </c>
      <c r="P13" s="27">
        <f>J5</f>
        <v>50</v>
      </c>
      <c r="Q13" s="11">
        <f ca="1">J13</f>
        <v>-55.004999999999995</v>
      </c>
      <c r="R13" s="12">
        <f t="shared" ref="R13:U28" ca="1" si="5">K13</f>
        <v>-16.257083333333327</v>
      </c>
      <c r="S13" s="12">
        <f t="shared" ca="1" si="5"/>
        <v>22.490833333333342</v>
      </c>
      <c r="T13" s="12">
        <f t="shared" ca="1" si="5"/>
        <v>61.23875000000001</v>
      </c>
      <c r="U13" s="13">
        <f t="shared" ca="1" si="5"/>
        <v>99.986666666666679</v>
      </c>
      <c r="V13" s="25"/>
    </row>
    <row r="14" spans="1:22">
      <c r="A14" s="2">
        <v>2</v>
      </c>
      <c r="B14" s="5">
        <v>10</v>
      </c>
      <c r="C14" s="6">
        <v>-90</v>
      </c>
      <c r="E14" s="2">
        <v>2</v>
      </c>
      <c r="F14" s="5">
        <v>10</v>
      </c>
      <c r="G14" s="6">
        <v>-10</v>
      </c>
      <c r="I14" s="21">
        <f>$I$13-($I$13-$I$33)/20</f>
        <v>47.490500000000004</v>
      </c>
      <c r="J14" s="10">
        <f t="shared" ca="1" si="0"/>
        <v>-56.254750000000001</v>
      </c>
      <c r="K14" s="10">
        <f t="shared" ca="1" si="1"/>
        <v>-18.027562500000002</v>
      </c>
      <c r="L14" s="10">
        <f t="shared" ca="1" si="2"/>
        <v>20.199624999999997</v>
      </c>
      <c r="M14" s="10">
        <f t="shared" ca="1" si="3"/>
        <v>58.426812499999997</v>
      </c>
      <c r="N14" s="10">
        <f t="shared" ca="1" si="4"/>
        <v>96.653999999999996</v>
      </c>
      <c r="P14" s="27"/>
      <c r="Q14" s="14">
        <f t="shared" ref="Q14:U33" ca="1" si="6">J14</f>
        <v>-56.254750000000001</v>
      </c>
      <c r="R14" s="15">
        <f t="shared" ca="1" si="5"/>
        <v>-18.027562500000002</v>
      </c>
      <c r="S14" s="15">
        <f t="shared" ca="1" si="5"/>
        <v>20.199624999999997</v>
      </c>
      <c r="T14" s="15">
        <f t="shared" ca="1" si="5"/>
        <v>58.426812499999997</v>
      </c>
      <c r="U14" s="16">
        <f t="shared" ca="1" si="5"/>
        <v>96.653999999999996</v>
      </c>
      <c r="V14" s="25"/>
    </row>
    <row r="15" spans="1:22">
      <c r="A15" s="2">
        <v>3</v>
      </c>
      <c r="B15" s="5">
        <v>20</v>
      </c>
      <c r="C15" s="6">
        <v>-80</v>
      </c>
      <c r="E15" s="2">
        <v>3</v>
      </c>
      <c r="F15" s="5">
        <v>15</v>
      </c>
      <c r="G15" s="6">
        <v>20</v>
      </c>
      <c r="I15" s="21">
        <f>$I$13-($I$13-$I$33)/20*2</f>
        <v>44.991</v>
      </c>
      <c r="J15" s="10">
        <f t="shared" ca="1" si="0"/>
        <v>-57.5045</v>
      </c>
      <c r="K15" s="10">
        <f t="shared" ca="1" si="1"/>
        <v>-19.798041666666663</v>
      </c>
      <c r="L15" s="10">
        <f t="shared" ca="1" si="2"/>
        <v>17.908416666666675</v>
      </c>
      <c r="M15" s="10">
        <f t="shared" ca="1" si="3"/>
        <v>55.614875000000019</v>
      </c>
      <c r="N15" s="10">
        <f t="shared" ca="1" si="4"/>
        <v>93.321333333333342</v>
      </c>
      <c r="P15" s="27"/>
      <c r="Q15" s="14">
        <f t="shared" ca="1" si="6"/>
        <v>-57.5045</v>
      </c>
      <c r="R15" s="15">
        <f t="shared" ca="1" si="5"/>
        <v>-19.798041666666663</v>
      </c>
      <c r="S15" s="15">
        <f t="shared" ca="1" si="5"/>
        <v>17.908416666666675</v>
      </c>
      <c r="T15" s="15">
        <f t="shared" ca="1" si="5"/>
        <v>55.614875000000019</v>
      </c>
      <c r="U15" s="16">
        <f t="shared" ca="1" si="5"/>
        <v>93.321333333333342</v>
      </c>
      <c r="V15" s="25"/>
    </row>
    <row r="16" spans="1:22">
      <c r="A16" s="2">
        <v>4</v>
      </c>
      <c r="B16" s="5">
        <v>30</v>
      </c>
      <c r="C16" s="6">
        <v>-70</v>
      </c>
      <c r="E16" s="2">
        <v>4</v>
      </c>
      <c r="F16" s="5">
        <v>25</v>
      </c>
      <c r="G16" s="6">
        <v>60</v>
      </c>
      <c r="I16" s="21">
        <f>$I$13-($I$13-$I$33)/20*3</f>
        <v>42.491500000000002</v>
      </c>
      <c r="J16" s="10">
        <f t="shared" ca="1" si="0"/>
        <v>-58.754249999999999</v>
      </c>
      <c r="K16" s="10">
        <f t="shared" ca="1" si="1"/>
        <v>-21.568520833333338</v>
      </c>
      <c r="L16" s="10">
        <f t="shared" ca="1" si="2"/>
        <v>15.617208333333323</v>
      </c>
      <c r="M16" s="10">
        <f t="shared" ca="1" si="3"/>
        <v>52.802937499999985</v>
      </c>
      <c r="N16" s="10">
        <f t="shared" ca="1" si="4"/>
        <v>89.98866666666666</v>
      </c>
      <c r="P16" s="27"/>
      <c r="Q16" s="14">
        <f t="shared" ca="1" si="6"/>
        <v>-58.754249999999999</v>
      </c>
      <c r="R16" s="15">
        <f t="shared" ca="1" si="5"/>
        <v>-21.568520833333338</v>
      </c>
      <c r="S16" s="15">
        <f t="shared" ca="1" si="5"/>
        <v>15.617208333333323</v>
      </c>
      <c r="T16" s="15">
        <f t="shared" ca="1" si="5"/>
        <v>52.802937499999985</v>
      </c>
      <c r="U16" s="16">
        <f t="shared" ca="1" si="5"/>
        <v>89.98866666666666</v>
      </c>
      <c r="V16" s="25"/>
    </row>
    <row r="17" spans="1:22">
      <c r="A17" s="2">
        <v>5</v>
      </c>
      <c r="B17" s="5">
        <v>40</v>
      </c>
      <c r="C17" s="6">
        <v>-60</v>
      </c>
      <c r="E17" s="2">
        <v>5</v>
      </c>
      <c r="F17" s="5">
        <v>35</v>
      </c>
      <c r="G17" s="6">
        <v>80</v>
      </c>
      <c r="I17" s="21">
        <f>$I$13-($I$13-$I$33)/20*4</f>
        <v>39.992000000000004</v>
      </c>
      <c r="J17" s="10">
        <f t="shared" ca="1" si="0"/>
        <v>-60.007999999999996</v>
      </c>
      <c r="K17" s="10">
        <f t="shared" ca="1" si="1"/>
        <v>-23.341999999999999</v>
      </c>
      <c r="L17" s="10">
        <f t="shared" ca="1" si="2"/>
        <v>13.323999999999998</v>
      </c>
      <c r="M17" s="10">
        <f t="shared" ca="1" si="3"/>
        <v>49.989999999999995</v>
      </c>
      <c r="N17" s="10">
        <f t="shared" ca="1" si="4"/>
        <v>86.656000000000006</v>
      </c>
      <c r="P17" s="27">
        <f>I17</f>
        <v>39.992000000000004</v>
      </c>
      <c r="Q17" s="14">
        <f t="shared" ca="1" si="6"/>
        <v>-60.007999999999996</v>
      </c>
      <c r="R17" s="15">
        <f t="shared" ca="1" si="5"/>
        <v>-23.341999999999999</v>
      </c>
      <c r="S17" s="15">
        <f t="shared" ca="1" si="5"/>
        <v>13.323999999999998</v>
      </c>
      <c r="T17" s="15">
        <f t="shared" ca="1" si="5"/>
        <v>49.989999999999995</v>
      </c>
      <c r="U17" s="16">
        <f t="shared" ca="1" si="5"/>
        <v>86.656000000000006</v>
      </c>
      <c r="V17" s="25"/>
    </row>
    <row r="18" spans="1:22" ht="16.2" thickBot="1">
      <c r="A18" s="2">
        <v>6</v>
      </c>
      <c r="B18" s="7">
        <v>50</v>
      </c>
      <c r="C18" s="8">
        <v>-55</v>
      </c>
      <c r="E18" s="2">
        <v>6</v>
      </c>
      <c r="F18" s="7">
        <v>50</v>
      </c>
      <c r="G18" s="8">
        <v>100</v>
      </c>
      <c r="I18" s="21">
        <f>$I$13-($I$13-$I$33)/20*5</f>
        <v>37.4925</v>
      </c>
      <c r="J18" s="10">
        <f t="shared" ca="1" si="0"/>
        <v>-62.5075</v>
      </c>
      <c r="K18" s="10">
        <f t="shared" ca="1" si="1"/>
        <v>-26.049791666666671</v>
      </c>
      <c r="L18" s="10">
        <f t="shared" ca="1" si="2"/>
        <v>10.407916666666658</v>
      </c>
      <c r="M18" s="10">
        <f t="shared" ca="1" si="3"/>
        <v>46.865624999999987</v>
      </c>
      <c r="N18" s="10">
        <f t="shared" ca="1" si="4"/>
        <v>83.323333333333323</v>
      </c>
      <c r="P18" s="27"/>
      <c r="Q18" s="14">
        <f t="shared" ca="1" si="6"/>
        <v>-62.5075</v>
      </c>
      <c r="R18" s="15">
        <f t="shared" ca="1" si="5"/>
        <v>-26.049791666666671</v>
      </c>
      <c r="S18" s="15">
        <f t="shared" ca="1" si="5"/>
        <v>10.407916666666658</v>
      </c>
      <c r="T18" s="15">
        <f t="shared" ca="1" si="5"/>
        <v>46.865624999999987</v>
      </c>
      <c r="U18" s="16">
        <f t="shared" ca="1" si="5"/>
        <v>83.323333333333323</v>
      </c>
      <c r="V18" s="25"/>
    </row>
    <row r="19" spans="1:22">
      <c r="A19" s="40"/>
      <c r="B19" s="26"/>
      <c r="C19" s="26"/>
      <c r="D19" s="26"/>
      <c r="I19" s="21">
        <f>$I$13-($I$13-$I$33)/20*6</f>
        <v>34.993000000000002</v>
      </c>
      <c r="J19" s="10">
        <f t="shared" ca="1" si="0"/>
        <v>-65.007000000000005</v>
      </c>
      <c r="K19" s="10">
        <f t="shared" ca="1" si="1"/>
        <v>-28.758750000000006</v>
      </c>
      <c r="L19" s="10">
        <f t="shared" ca="1" si="2"/>
        <v>7.4894999999999925</v>
      </c>
      <c r="M19" s="10">
        <f t="shared" ca="1" si="3"/>
        <v>43.737749999999991</v>
      </c>
      <c r="N19" s="10">
        <f ca="1">FORECAST(I19,OFFSET(RH_Color,MATCH(I19,RH_Y)-1,0,2,1),OFFSET(RH_Y,MATCH(I19,RH_Y)-1,0,2,1))</f>
        <v>79.986000000000004</v>
      </c>
      <c r="P19" s="27"/>
      <c r="Q19" s="14">
        <f t="shared" ca="1" si="6"/>
        <v>-65.007000000000005</v>
      </c>
      <c r="R19" s="15">
        <f t="shared" ca="1" si="5"/>
        <v>-28.758750000000006</v>
      </c>
      <c r="S19" s="15">
        <f t="shared" ca="1" si="5"/>
        <v>7.4894999999999925</v>
      </c>
      <c r="T19" s="15">
        <f t="shared" ca="1" si="5"/>
        <v>43.737749999999991</v>
      </c>
      <c r="U19" s="16">
        <f t="shared" ca="1" si="5"/>
        <v>79.986000000000004</v>
      </c>
      <c r="V19" s="25"/>
    </row>
    <row r="20" spans="1:22">
      <c r="I20" s="21">
        <f>$I$13-($I$13-$I$33)/20*7</f>
        <v>32.493499999999997</v>
      </c>
      <c r="J20" s="10">
        <f t="shared" ca="1" si="0"/>
        <v>-67.506500000000003</v>
      </c>
      <c r="K20" s="10">
        <f t="shared" ca="1" si="1"/>
        <v>-31.883125000000007</v>
      </c>
      <c r="L20" s="10">
        <f t="shared" ca="1" si="2"/>
        <v>3.740249999999989</v>
      </c>
      <c r="M20" s="10">
        <f t="shared" ca="1" si="3"/>
        <v>39.363624999999985</v>
      </c>
      <c r="N20" s="10">
        <f t="shared" ca="1" si="4"/>
        <v>74.986999999999995</v>
      </c>
      <c r="P20" s="27"/>
      <c r="Q20" s="14">
        <f t="shared" ca="1" si="6"/>
        <v>-67.506500000000003</v>
      </c>
      <c r="R20" s="15">
        <f t="shared" ca="1" si="5"/>
        <v>-31.883125000000007</v>
      </c>
      <c r="S20" s="15">
        <f t="shared" ca="1" si="5"/>
        <v>3.740249999999989</v>
      </c>
      <c r="T20" s="15">
        <f t="shared" ca="1" si="5"/>
        <v>39.363624999999985</v>
      </c>
      <c r="U20" s="16">
        <f t="shared" ca="1" si="5"/>
        <v>74.986999999999995</v>
      </c>
      <c r="V20" s="25"/>
    </row>
    <row r="21" spans="1:22">
      <c r="H21" s="35"/>
      <c r="I21" s="21">
        <f>$I$13-($I$13-$I$33)/20*8</f>
        <v>29.994</v>
      </c>
      <c r="J21" s="10">
        <f t="shared" ref="J21:J33" ca="1" si="7">FORECAST(I21,OFFSET(LH_Color,MATCH(I21,LH_Y)-1,0,2,1),OFFSET(LH_Y,MATCH(I21,LH_Y)-1,0,2,1))</f>
        <v>-70.006</v>
      </c>
      <c r="K21" s="10">
        <f t="shared" ca="1" si="1"/>
        <v>-35.0075</v>
      </c>
      <c r="L21" s="10">
        <f t="shared" ca="1" si="2"/>
        <v>-9.0000000000003411E-3</v>
      </c>
      <c r="M21" s="10">
        <f t="shared" ca="1" si="3"/>
        <v>34.989499999999992</v>
      </c>
      <c r="N21" s="10">
        <f t="shared" ref="N21:N33" ca="1" si="8">FORECAST(I21,OFFSET(RH_Color,MATCH(I21,RH_Y)-1,0,2,1),OFFSET(RH_Y,MATCH(I21,RH_Y)-1,0,2,1))</f>
        <v>69.988</v>
      </c>
      <c r="P21" s="27">
        <f>I21</f>
        <v>29.994</v>
      </c>
      <c r="Q21" s="14">
        <f t="shared" ca="1" si="6"/>
        <v>-70.006</v>
      </c>
      <c r="R21" s="15">
        <f t="shared" ca="1" si="5"/>
        <v>-35.0075</v>
      </c>
      <c r="S21" s="15">
        <f t="shared" ca="1" si="5"/>
        <v>-9.0000000000003411E-3</v>
      </c>
      <c r="T21" s="15">
        <f t="shared" ca="1" si="5"/>
        <v>34.989499999999992</v>
      </c>
      <c r="U21" s="16">
        <f t="shared" ca="1" si="5"/>
        <v>69.988</v>
      </c>
      <c r="V21" s="25"/>
    </row>
    <row r="22" spans="1:22">
      <c r="I22" s="21">
        <f>$I$13-($I$13-$I$33)/20*9</f>
        <v>27.494499999999999</v>
      </c>
      <c r="J22" s="10">
        <f t="shared" ca="1" si="7"/>
        <v>-72.505499999999998</v>
      </c>
      <c r="K22" s="10">
        <f t="shared" ca="1" si="1"/>
        <v>-38.131874999999994</v>
      </c>
      <c r="L22" s="10">
        <f t="shared" ca="1" si="2"/>
        <v>-3.7582499999999897</v>
      </c>
      <c r="M22" s="10">
        <f t="shared" ca="1" si="3"/>
        <v>30.615375000000014</v>
      </c>
      <c r="N22" s="10">
        <f t="shared" ca="1" si="8"/>
        <v>64.989000000000004</v>
      </c>
      <c r="P22" s="27"/>
      <c r="Q22" s="14">
        <f t="shared" ca="1" si="6"/>
        <v>-72.505499999999998</v>
      </c>
      <c r="R22" s="15">
        <f t="shared" ca="1" si="5"/>
        <v>-38.131874999999994</v>
      </c>
      <c r="S22" s="15">
        <f t="shared" ca="1" si="5"/>
        <v>-3.7582499999999897</v>
      </c>
      <c r="T22" s="15">
        <f t="shared" ca="1" si="5"/>
        <v>30.615375000000014</v>
      </c>
      <c r="U22" s="16">
        <f t="shared" ca="1" si="5"/>
        <v>64.989000000000004</v>
      </c>
      <c r="V22" s="25"/>
    </row>
    <row r="23" spans="1:22">
      <c r="I23" s="21">
        <f>$I$13-($I$13-$I$33)/20*10</f>
        <v>24.994999999999997</v>
      </c>
      <c r="J23" s="10">
        <f t="shared" ca="1" si="7"/>
        <v>-75.004999999999995</v>
      </c>
      <c r="K23" s="10">
        <f t="shared" ca="1" si="1"/>
        <v>-41.258749999999999</v>
      </c>
      <c r="L23" s="10">
        <f t="shared" ca="1" si="2"/>
        <v>-7.5125000000000028</v>
      </c>
      <c r="M23" s="10">
        <f t="shared" ca="1" si="3"/>
        <v>26.233749999999986</v>
      </c>
      <c r="N23" s="10">
        <f t="shared" ca="1" si="8"/>
        <v>59.97999999999999</v>
      </c>
      <c r="P23" s="27"/>
      <c r="Q23" s="14">
        <f t="shared" ca="1" si="6"/>
        <v>-75.004999999999995</v>
      </c>
      <c r="R23" s="15">
        <f t="shared" ca="1" si="5"/>
        <v>-41.258749999999999</v>
      </c>
      <c r="S23" s="15">
        <f ca="1">L23</f>
        <v>-7.5125000000000028</v>
      </c>
      <c r="T23" s="15">
        <f t="shared" ca="1" si="5"/>
        <v>26.233749999999986</v>
      </c>
      <c r="U23" s="16">
        <f t="shared" ca="1" si="5"/>
        <v>59.97999999999999</v>
      </c>
      <c r="V23" s="25"/>
    </row>
    <row r="24" spans="1:22">
      <c r="I24" s="21">
        <f>$I$13-($I$13-$I$33)/20*11</f>
        <v>22.4955</v>
      </c>
      <c r="J24" s="10">
        <f t="shared" ca="1" si="7"/>
        <v>-77.504500000000007</v>
      </c>
      <c r="K24" s="10">
        <f t="shared" ca="1" si="1"/>
        <v>-45.632875000000006</v>
      </c>
      <c r="L24" s="10">
        <f t="shared" ca="1" si="2"/>
        <v>-13.761250000000004</v>
      </c>
      <c r="M24" s="10">
        <f t="shared" ca="1" si="3"/>
        <v>18.110375000000005</v>
      </c>
      <c r="N24" s="10">
        <f t="shared" ca="1" si="8"/>
        <v>49.981999999999999</v>
      </c>
      <c r="P24" s="27"/>
      <c r="Q24" s="14">
        <f t="shared" ca="1" si="6"/>
        <v>-77.504500000000007</v>
      </c>
      <c r="R24" s="15">
        <f t="shared" ca="1" si="5"/>
        <v>-45.632875000000006</v>
      </c>
      <c r="S24" s="15">
        <f t="shared" ca="1" si="5"/>
        <v>-13.761250000000004</v>
      </c>
      <c r="T24" s="15">
        <f t="shared" ca="1" si="5"/>
        <v>18.110375000000005</v>
      </c>
      <c r="U24" s="16">
        <f t="shared" ca="1" si="5"/>
        <v>49.981999999999999</v>
      </c>
      <c r="V24" s="25"/>
    </row>
    <row r="25" spans="1:22">
      <c r="H25" s="35"/>
      <c r="I25" s="21">
        <f>$I$13-($I$13-$I$33)/20*12</f>
        <v>19.995999999999999</v>
      </c>
      <c r="J25" s="10">
        <f t="shared" ca="1" si="7"/>
        <v>-80.004000000000005</v>
      </c>
      <c r="K25" s="10">
        <f t="shared" ca="1" si="1"/>
        <v>-50.007000000000005</v>
      </c>
      <c r="L25" s="10">
        <f t="shared" ca="1" si="2"/>
        <v>-20.010000000000005</v>
      </c>
      <c r="M25" s="10">
        <f t="shared" ca="1" si="3"/>
        <v>9.9869999999999948</v>
      </c>
      <c r="N25" s="10">
        <f t="shared" ca="1" si="8"/>
        <v>39.983999999999995</v>
      </c>
      <c r="P25" s="27">
        <f>I25</f>
        <v>19.995999999999999</v>
      </c>
      <c r="Q25" s="14">
        <f t="shared" ca="1" si="6"/>
        <v>-80.004000000000005</v>
      </c>
      <c r="R25" s="15">
        <f t="shared" ca="1" si="5"/>
        <v>-50.007000000000005</v>
      </c>
      <c r="S25" s="15">
        <f t="shared" ca="1" si="5"/>
        <v>-20.010000000000005</v>
      </c>
      <c r="T25" s="15">
        <f t="shared" ca="1" si="5"/>
        <v>9.9869999999999948</v>
      </c>
      <c r="U25" s="16">
        <f t="shared" ca="1" si="5"/>
        <v>39.983999999999995</v>
      </c>
      <c r="V25" s="25"/>
    </row>
    <row r="26" spans="1:22">
      <c r="I26" s="21">
        <f>$I$13-($I$13-$I$33)/20*13</f>
        <v>17.496499999999997</v>
      </c>
      <c r="J26" s="10">
        <f t="shared" ca="1" si="7"/>
        <v>-82.503500000000003</v>
      </c>
      <c r="K26" s="10">
        <f t="shared" ca="1" si="1"/>
        <v>-54.381125000000004</v>
      </c>
      <c r="L26" s="10">
        <f t="shared" ca="1" si="2"/>
        <v>-26.258750000000006</v>
      </c>
      <c r="M26" s="10">
        <f t="shared" ca="1" si="3"/>
        <v>1.8636249999999848</v>
      </c>
      <c r="N26" s="10">
        <f t="shared" ca="1" si="8"/>
        <v>29.98599999999999</v>
      </c>
      <c r="P26" s="27"/>
      <c r="Q26" s="14">
        <f t="shared" ca="1" si="6"/>
        <v>-82.503500000000003</v>
      </c>
      <c r="R26" s="15">
        <f t="shared" ca="1" si="5"/>
        <v>-54.381125000000004</v>
      </c>
      <c r="S26" s="15">
        <f t="shared" ca="1" si="5"/>
        <v>-26.258750000000006</v>
      </c>
      <c r="T26" s="15">
        <f t="shared" ca="1" si="5"/>
        <v>1.8636249999999848</v>
      </c>
      <c r="U26" s="16">
        <f t="shared" ca="1" si="5"/>
        <v>29.98599999999999</v>
      </c>
      <c r="V26" s="25"/>
    </row>
    <row r="27" spans="1:22">
      <c r="I27" s="21">
        <f>$I$13-($I$13-$I$33)/20*14</f>
        <v>14.997</v>
      </c>
      <c r="J27" s="10">
        <f t="shared" ca="1" si="7"/>
        <v>-85.003</v>
      </c>
      <c r="K27" s="10">
        <f t="shared" ca="1" si="1"/>
        <v>-58.756749999999997</v>
      </c>
      <c r="L27" s="10">
        <f t="shared" ca="1" si="2"/>
        <v>-32.5105</v>
      </c>
      <c r="M27" s="10">
        <f t="shared" ca="1" si="3"/>
        <v>-6.2642500000000041</v>
      </c>
      <c r="N27" s="10">
        <f t="shared" ca="1" si="8"/>
        <v>19.981999999999999</v>
      </c>
      <c r="P27" s="27"/>
      <c r="Q27" s="14">
        <f t="shared" ca="1" si="6"/>
        <v>-85.003</v>
      </c>
      <c r="R27" s="15">
        <f t="shared" ca="1" si="5"/>
        <v>-58.756749999999997</v>
      </c>
      <c r="S27" s="15">
        <f t="shared" ca="1" si="5"/>
        <v>-32.5105</v>
      </c>
      <c r="T27" s="15">
        <f t="shared" ca="1" si="5"/>
        <v>-6.2642500000000041</v>
      </c>
      <c r="U27" s="16">
        <f t="shared" ca="1" si="5"/>
        <v>19.981999999999999</v>
      </c>
      <c r="V27" s="25"/>
    </row>
    <row r="28" spans="1:22">
      <c r="I28" s="21">
        <f>$I$13-($I$13-$I$33)/20*15</f>
        <v>12.497499999999995</v>
      </c>
      <c r="J28" s="10">
        <f t="shared" ca="1" si="7"/>
        <v>-87.502499999999998</v>
      </c>
      <c r="K28" s="10">
        <f t="shared" ca="1" si="1"/>
        <v>-64.380625000000009</v>
      </c>
      <c r="L28" s="10">
        <f t="shared" ca="1" si="2"/>
        <v>-41.258750000000013</v>
      </c>
      <c r="M28" s="10">
        <f t="shared" ca="1" si="3"/>
        <v>-18.136875000000018</v>
      </c>
      <c r="N28" s="10">
        <f t="shared" ca="1" si="8"/>
        <v>4.984999999999971</v>
      </c>
      <c r="P28" s="27"/>
      <c r="Q28" s="14">
        <f t="shared" ca="1" si="6"/>
        <v>-87.502499999999998</v>
      </c>
      <c r="R28" s="15">
        <f t="shared" ca="1" si="5"/>
        <v>-64.380625000000009</v>
      </c>
      <c r="S28" s="15">
        <f t="shared" ca="1" si="5"/>
        <v>-41.258750000000013</v>
      </c>
      <c r="T28" s="15">
        <f t="shared" ca="1" si="5"/>
        <v>-18.136875000000018</v>
      </c>
      <c r="U28" s="16">
        <f t="shared" ca="1" si="5"/>
        <v>4.984999999999971</v>
      </c>
      <c r="V28" s="25"/>
    </row>
    <row r="29" spans="1:22">
      <c r="H29" s="35"/>
      <c r="I29" s="21">
        <f>$I$13-($I$13-$I$33)/20*16</f>
        <v>9.9979999999999976</v>
      </c>
      <c r="J29" s="10">
        <f t="shared" ca="1" si="7"/>
        <v>-90.00200000000001</v>
      </c>
      <c r="K29" s="10">
        <f t="shared" ca="1" si="1"/>
        <v>-70.006000000000014</v>
      </c>
      <c r="L29" s="10">
        <f t="shared" ca="1" si="2"/>
        <v>-50.010000000000019</v>
      </c>
      <c r="M29" s="10">
        <f t="shared" ca="1" si="3"/>
        <v>-30.014000000000024</v>
      </c>
      <c r="N29" s="10">
        <f t="shared" ca="1" si="8"/>
        <v>-10.018000000000029</v>
      </c>
      <c r="P29" s="27">
        <f>I29</f>
        <v>9.9979999999999976</v>
      </c>
      <c r="Q29" s="14">
        <f t="shared" ca="1" si="6"/>
        <v>-90.00200000000001</v>
      </c>
      <c r="R29" s="15">
        <f t="shared" ca="1" si="6"/>
        <v>-70.006000000000014</v>
      </c>
      <c r="S29" s="15">
        <f t="shared" ca="1" si="6"/>
        <v>-50.010000000000019</v>
      </c>
      <c r="T29" s="15">
        <f t="shared" ca="1" si="6"/>
        <v>-30.014000000000024</v>
      </c>
      <c r="U29" s="16">
        <f t="shared" ca="1" si="6"/>
        <v>-10.018000000000029</v>
      </c>
      <c r="V29" s="25"/>
    </row>
    <row r="30" spans="1:22">
      <c r="I30" s="21">
        <f>$I$13-($I$13-$I$33)/20*17</f>
        <v>7.4984999999999999</v>
      </c>
      <c r="J30" s="10">
        <f t="shared" ca="1" si="7"/>
        <v>-92.501499999999993</v>
      </c>
      <c r="K30" s="10">
        <f t="shared" ca="1" si="1"/>
        <v>-77.504499999999993</v>
      </c>
      <c r="L30" s="10">
        <f t="shared" ca="1" si="2"/>
        <v>-62.507499999999993</v>
      </c>
      <c r="M30" s="10">
        <f t="shared" ca="1" si="3"/>
        <v>-47.510499999999993</v>
      </c>
      <c r="N30" s="10">
        <f t="shared" ca="1" si="8"/>
        <v>-32.513499999999993</v>
      </c>
      <c r="P30" s="27"/>
      <c r="Q30" s="14">
        <f t="shared" ca="1" si="6"/>
        <v>-92.501499999999993</v>
      </c>
      <c r="R30" s="15">
        <f t="shared" ca="1" si="6"/>
        <v>-77.504499999999993</v>
      </c>
      <c r="S30" s="15">
        <f t="shared" ca="1" si="6"/>
        <v>-62.507499999999993</v>
      </c>
      <c r="T30" s="15">
        <f t="shared" ca="1" si="6"/>
        <v>-47.510499999999993</v>
      </c>
      <c r="U30" s="16">
        <f t="shared" ca="1" si="6"/>
        <v>-32.513499999999993</v>
      </c>
      <c r="V30" s="25"/>
    </row>
    <row r="31" spans="1:22">
      <c r="I31" s="21">
        <f>$I$13-($I$13-$I$33)/20*18</f>
        <v>4.9989999999999952</v>
      </c>
      <c r="J31" s="10">
        <f t="shared" ca="1" si="7"/>
        <v>-95.001000000000005</v>
      </c>
      <c r="K31" s="10">
        <f t="shared" ca="1" si="1"/>
        <v>-85.003000000000014</v>
      </c>
      <c r="L31" s="10">
        <f t="shared" ca="1" si="2"/>
        <v>-75.005000000000024</v>
      </c>
      <c r="M31" s="10">
        <f t="shared" ca="1" si="3"/>
        <v>-65.007000000000033</v>
      </c>
      <c r="N31" s="10">
        <f t="shared" ca="1" si="8"/>
        <v>-55.009000000000043</v>
      </c>
      <c r="P31" s="27"/>
      <c r="Q31" s="14">
        <f t="shared" ca="1" si="6"/>
        <v>-95.001000000000005</v>
      </c>
      <c r="R31" s="15">
        <f t="shared" ca="1" si="6"/>
        <v>-85.003000000000014</v>
      </c>
      <c r="S31" s="15">
        <f t="shared" ca="1" si="6"/>
        <v>-75.005000000000024</v>
      </c>
      <c r="T31" s="15">
        <f t="shared" ca="1" si="6"/>
        <v>-65.007000000000033</v>
      </c>
      <c r="U31" s="16">
        <f t="shared" ca="1" si="6"/>
        <v>-55.009000000000043</v>
      </c>
      <c r="V31" s="25"/>
    </row>
    <row r="32" spans="1:22">
      <c r="I32" s="21">
        <f>$I$13-($I$13-$I$33)/20*19</f>
        <v>2.4994999999999976</v>
      </c>
      <c r="J32" s="10">
        <f t="shared" ca="1" si="7"/>
        <v>-97.500500000000002</v>
      </c>
      <c r="K32" s="10">
        <f t="shared" ca="1" si="1"/>
        <v>-92.501500000000007</v>
      </c>
      <c r="L32" s="10">
        <f t="shared" ca="1" si="2"/>
        <v>-87.502500000000012</v>
      </c>
      <c r="M32" s="10">
        <f t="shared" ca="1" si="3"/>
        <v>-82.503500000000017</v>
      </c>
      <c r="N32" s="10">
        <f t="shared" ca="1" si="8"/>
        <v>-77.504500000000021</v>
      </c>
      <c r="P32" s="27"/>
      <c r="Q32" s="14">
        <f t="shared" ca="1" si="6"/>
        <v>-97.500500000000002</v>
      </c>
      <c r="R32" s="15">
        <f t="shared" ca="1" si="6"/>
        <v>-92.501500000000007</v>
      </c>
      <c r="S32" s="15">
        <f t="shared" ca="1" si="6"/>
        <v>-87.502500000000012</v>
      </c>
      <c r="T32" s="15">
        <f t="shared" ca="1" si="6"/>
        <v>-82.503500000000017</v>
      </c>
      <c r="U32" s="16">
        <f t="shared" ca="1" si="6"/>
        <v>-77.504500000000021</v>
      </c>
      <c r="V32" s="25"/>
    </row>
    <row r="33" spans="5:22" ht="16.2" thickBot="1">
      <c r="H33" s="35"/>
      <c r="I33" s="21">
        <f>I5</f>
        <v>0</v>
      </c>
      <c r="J33" s="10">
        <f t="shared" ca="1" si="7"/>
        <v>-100</v>
      </c>
      <c r="K33" s="10">
        <f t="shared" ca="1" si="1"/>
        <v>-100</v>
      </c>
      <c r="L33" s="10">
        <f t="shared" ca="1" si="2"/>
        <v>-100</v>
      </c>
      <c r="M33" s="10">
        <f t="shared" ca="1" si="3"/>
        <v>-100</v>
      </c>
      <c r="N33" s="10">
        <f t="shared" ca="1" si="8"/>
        <v>-100</v>
      </c>
      <c r="P33" s="27">
        <f>I5</f>
        <v>0</v>
      </c>
      <c r="Q33" s="17">
        <f t="shared" ca="1" si="6"/>
        <v>-100</v>
      </c>
      <c r="R33" s="18">
        <f t="shared" ca="1" si="6"/>
        <v>-100</v>
      </c>
      <c r="S33" s="18">
        <f t="shared" ca="1" si="6"/>
        <v>-100</v>
      </c>
      <c r="T33" s="18">
        <f t="shared" ca="1" si="6"/>
        <v>-100</v>
      </c>
      <c r="U33" s="19">
        <f t="shared" ca="1" si="6"/>
        <v>-100</v>
      </c>
      <c r="V33" s="25"/>
    </row>
    <row r="34" spans="5:22">
      <c r="J34" s="20">
        <v>0</v>
      </c>
      <c r="K34" s="20">
        <f>$N$34-($N$34-$J$34)/4*3</f>
        <v>25</v>
      </c>
      <c r="L34" s="20">
        <f>$N$34-($N$34-$J$34)/2</f>
        <v>50</v>
      </c>
      <c r="M34" s="20">
        <f>$N$34-($N$34-$J$34)/4</f>
        <v>75</v>
      </c>
      <c r="N34" s="20">
        <f>J6</f>
        <v>100</v>
      </c>
      <c r="O34" s="2" t="s">
        <v>10</v>
      </c>
      <c r="P34" s="24"/>
      <c r="Q34" s="28">
        <v>0</v>
      </c>
      <c r="R34" s="29"/>
      <c r="S34" s="29"/>
      <c r="T34" s="29"/>
      <c r="U34" s="30">
        <v>100</v>
      </c>
      <c r="V34" s="25"/>
    </row>
    <row r="35" spans="5:22">
      <c r="E35" s="26"/>
      <c r="F35" s="26"/>
      <c r="G35" s="26"/>
      <c r="O35" s="2"/>
      <c r="P35" s="24"/>
      <c r="Q35" s="26"/>
      <c r="R35" s="26"/>
      <c r="S35" s="26"/>
      <c r="T35" s="26"/>
      <c r="U35" s="26"/>
      <c r="V35" s="25"/>
    </row>
    <row r="36" spans="5:22">
      <c r="E36" s="26"/>
      <c r="F36" s="26"/>
      <c r="G36" s="26"/>
      <c r="P36" s="24"/>
      <c r="Q36" s="55" t="s">
        <v>44</v>
      </c>
      <c r="R36" s="55"/>
      <c r="S36" s="55"/>
      <c r="T36" s="55"/>
      <c r="U36" s="55"/>
      <c r="V36" s="25"/>
    </row>
    <row r="37" spans="5:22">
      <c r="P37" s="31"/>
      <c r="Q37" s="32"/>
      <c r="R37" s="32"/>
      <c r="S37" s="32"/>
      <c r="T37" s="32"/>
      <c r="U37" s="32"/>
      <c r="V37" s="33"/>
    </row>
  </sheetData>
  <mergeCells count="2">
    <mergeCell ref="Q10:U10"/>
    <mergeCell ref="Q36:U36"/>
  </mergeCells>
  <conditionalFormatting sqref="Q13:U33">
    <cfRule type="colorScale" priority="1">
      <colorScale>
        <cfvo type="num" val="-100"/>
        <cfvo type="num" val="0"/>
        <cfvo type="num" val="100"/>
        <color theme="0" tint="-0.499984740745262"/>
        <color rgb="FFC6E0B4"/>
        <color rgb="FF009C00"/>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V39"/>
  <sheetViews>
    <sheetView topLeftCell="A4" zoomScale="70" zoomScaleNormal="70" workbookViewId="0">
      <selection activeCell="AA24" sqref="AA24"/>
    </sheetView>
  </sheetViews>
  <sheetFormatPr defaultColWidth="11.09765625" defaultRowHeight="15.6"/>
  <cols>
    <col min="1" max="1" width="6.59765625" style="1" customWidth="1"/>
    <col min="2" max="2" width="9.09765625" style="1" customWidth="1"/>
    <col min="3" max="3" width="10" style="1" customWidth="1"/>
    <col min="4" max="4" width="11.09765625" style="1"/>
    <col min="5" max="5" width="8.09765625" style="1" customWidth="1"/>
    <col min="6" max="7" width="9.59765625" style="1" customWidth="1"/>
    <col min="8" max="8" width="10" style="1" customWidth="1"/>
    <col min="9" max="9" width="7.5" style="1" customWidth="1"/>
    <col min="10" max="14" width="5.09765625" style="1" customWidth="1"/>
    <col min="15" max="15" width="9.59765625" style="1" customWidth="1"/>
    <col min="16" max="16" width="17.09765625" style="1" customWidth="1"/>
    <col min="17" max="21" width="4.09765625" style="1" customWidth="1"/>
    <col min="22" max="22" width="4.59765625" style="1" customWidth="1"/>
    <col min="23" max="16384" width="11.09765625" style="1"/>
  </cols>
  <sheetData>
    <row r="2" spans="1:22" ht="17.399999999999999">
      <c r="B2" s="41" t="s">
        <v>42</v>
      </c>
    </row>
    <row r="3" spans="1:22">
      <c r="C3" s="9"/>
    </row>
    <row r="4" spans="1:22">
      <c r="B4" s="9" t="s">
        <v>19</v>
      </c>
      <c r="C4" s="9"/>
      <c r="I4" s="1" t="s">
        <v>11</v>
      </c>
      <c r="J4" s="1" t="s">
        <v>12</v>
      </c>
    </row>
    <row r="5" spans="1:22">
      <c r="B5" s="36" t="s">
        <v>20</v>
      </c>
      <c r="C5" s="9"/>
      <c r="H5" s="1" t="s">
        <v>15</v>
      </c>
      <c r="I5" s="1">
        <v>0</v>
      </c>
      <c r="J5" s="1">
        <v>50</v>
      </c>
    </row>
    <row r="6" spans="1:22">
      <c r="B6" s="36" t="s">
        <v>46</v>
      </c>
      <c r="H6" s="1" t="s">
        <v>16</v>
      </c>
      <c r="I6" s="1">
        <v>0</v>
      </c>
      <c r="J6" s="1">
        <v>100</v>
      </c>
    </row>
    <row r="7" spans="1:22">
      <c r="B7" s="36" t="s">
        <v>33</v>
      </c>
    </row>
    <row r="9" spans="1:22">
      <c r="I9" s="9" t="s">
        <v>8</v>
      </c>
      <c r="P9" s="9" t="s">
        <v>9</v>
      </c>
    </row>
    <row r="10" spans="1:22">
      <c r="B10" s="9" t="s">
        <v>17</v>
      </c>
      <c r="F10" s="9" t="s">
        <v>18</v>
      </c>
      <c r="G10" s="9"/>
      <c r="P10" s="22"/>
      <c r="Q10" s="53" t="s">
        <v>55</v>
      </c>
      <c r="R10" s="54"/>
      <c r="S10" s="54"/>
      <c r="T10" s="54"/>
      <c r="U10" s="54"/>
      <c r="V10" s="23"/>
    </row>
    <row r="11" spans="1:22">
      <c r="I11" s="2"/>
      <c r="P11" s="34" t="s">
        <v>22</v>
      </c>
      <c r="Q11" s="37"/>
      <c r="R11" s="37"/>
      <c r="S11" s="37"/>
      <c r="T11" s="37"/>
      <c r="U11" s="37"/>
      <c r="V11" s="25"/>
    </row>
    <row r="12" spans="1:22" ht="16.2" thickBot="1">
      <c r="B12" s="1" t="s">
        <v>1</v>
      </c>
      <c r="C12" s="1" t="s">
        <v>13</v>
      </c>
      <c r="F12" s="1" t="s">
        <v>3</v>
      </c>
      <c r="G12" s="1" t="s">
        <v>14</v>
      </c>
      <c r="I12" s="2" t="s">
        <v>2</v>
      </c>
      <c r="J12" s="1" t="s">
        <v>0</v>
      </c>
      <c r="K12" s="1" t="s">
        <v>5</v>
      </c>
      <c r="L12" s="1" t="s">
        <v>7</v>
      </c>
      <c r="M12" s="1" t="s">
        <v>6</v>
      </c>
      <c r="N12" s="1" t="s">
        <v>4</v>
      </c>
      <c r="P12" s="34" t="s">
        <v>23</v>
      </c>
      <c r="Q12" s="26"/>
      <c r="R12" s="26"/>
      <c r="S12" s="26"/>
      <c r="T12" s="26"/>
      <c r="U12" s="26"/>
      <c r="V12" s="25"/>
    </row>
    <row r="13" spans="1:22">
      <c r="A13" s="2">
        <v>1</v>
      </c>
      <c r="B13" s="3">
        <v>0</v>
      </c>
      <c r="C13" s="4">
        <v>-100</v>
      </c>
      <c r="E13" s="2">
        <v>1</v>
      </c>
      <c r="F13" s="3">
        <v>0</v>
      </c>
      <c r="G13" s="4">
        <v>-100</v>
      </c>
      <c r="I13" s="21">
        <f>J5-0.01</f>
        <v>49.99</v>
      </c>
      <c r="J13" s="10">
        <f t="shared" ref="J13:J20" ca="1" si="0">FORECAST(I13,OFFSET(LH_Color,MATCH(I13,LH_Y)-1,0,2,1),OFFSET(LH_Y,MATCH(I13,LH_Y)-1,0,2,1))</f>
        <v>-50.01</v>
      </c>
      <c r="K13" s="10">
        <f t="shared" ref="K13:K19" ca="1" si="1">($N13-$J13)/4+$J13</f>
        <v>-12.509166666666665</v>
      </c>
      <c r="L13" s="10">
        <f t="shared" ref="L13:L19" ca="1" si="2">($N13-$J13)/2+$J13</f>
        <v>24.991666666666667</v>
      </c>
      <c r="M13" s="10">
        <f t="shared" ref="M13:M19" ca="1" si="3">($N13-$J13)/4*3+$J13</f>
        <v>62.4925</v>
      </c>
      <c r="N13" s="10">
        <f t="shared" ref="N13:N20" ca="1" si="4">FORECAST(I13,OFFSET(RH_Color,MATCH(I13,RH_Y)-1,0,2,1),OFFSET(RH_Y,MATCH(I13,RH_Y)-1,0,2,1))</f>
        <v>99.993333333333339</v>
      </c>
      <c r="P13" s="27">
        <f>J5</f>
        <v>50</v>
      </c>
      <c r="Q13" s="11">
        <f ca="1">J13</f>
        <v>-50.01</v>
      </c>
      <c r="R13" s="12">
        <f t="shared" ref="R13:U28" ca="1" si="5">K13</f>
        <v>-12.509166666666665</v>
      </c>
      <c r="S13" s="12">
        <f t="shared" ca="1" si="5"/>
        <v>24.991666666666667</v>
      </c>
      <c r="T13" s="12">
        <f t="shared" ca="1" si="5"/>
        <v>62.4925</v>
      </c>
      <c r="U13" s="13">
        <f t="shared" ca="1" si="5"/>
        <v>99.993333333333339</v>
      </c>
      <c r="V13" s="25"/>
    </row>
    <row r="14" spans="1:22">
      <c r="A14" s="2">
        <v>2</v>
      </c>
      <c r="B14" s="5">
        <v>10</v>
      </c>
      <c r="C14" s="6">
        <v>-90</v>
      </c>
      <c r="E14" s="2">
        <v>2</v>
      </c>
      <c r="F14" s="5">
        <v>5</v>
      </c>
      <c r="G14" s="6">
        <v>-10</v>
      </c>
      <c r="I14" s="21">
        <f>$I$13-($I$13-$I$33)/20</f>
        <v>47.490500000000004</v>
      </c>
      <c r="J14" s="10">
        <f t="shared" ca="1" si="0"/>
        <v>-52.509499999999996</v>
      </c>
      <c r="K14" s="10">
        <f t="shared" ca="1" si="1"/>
        <v>-14.800374999999995</v>
      </c>
      <c r="L14" s="10">
        <f t="shared" ca="1" si="2"/>
        <v>22.908750000000005</v>
      </c>
      <c r="M14" s="10">
        <f t="shared" ca="1" si="3"/>
        <v>60.617875000000005</v>
      </c>
      <c r="N14" s="10">
        <f t="shared" ca="1" si="4"/>
        <v>98.326999999999998</v>
      </c>
      <c r="P14" s="27"/>
      <c r="Q14" s="14">
        <f t="shared" ref="Q14:U33" ca="1" si="6">J14</f>
        <v>-52.509499999999996</v>
      </c>
      <c r="R14" s="15">
        <f t="shared" ca="1" si="5"/>
        <v>-14.800374999999995</v>
      </c>
      <c r="S14" s="15">
        <f t="shared" ca="1" si="5"/>
        <v>22.908750000000005</v>
      </c>
      <c r="T14" s="15">
        <f t="shared" ca="1" si="5"/>
        <v>60.617875000000005</v>
      </c>
      <c r="U14" s="16">
        <f t="shared" ca="1" si="5"/>
        <v>98.326999999999998</v>
      </c>
      <c r="V14" s="25"/>
    </row>
    <row r="15" spans="1:22">
      <c r="A15" s="2">
        <v>3</v>
      </c>
      <c r="B15" s="5">
        <v>20</v>
      </c>
      <c r="C15" s="6">
        <v>-80</v>
      </c>
      <c r="E15" s="2">
        <v>3</v>
      </c>
      <c r="F15" s="5">
        <v>10</v>
      </c>
      <c r="G15" s="6">
        <v>15</v>
      </c>
      <c r="I15" s="21">
        <f>$I$13-($I$13-$I$33)/20*2</f>
        <v>44.991</v>
      </c>
      <c r="J15" s="10">
        <f t="shared" ca="1" si="0"/>
        <v>-55.009</v>
      </c>
      <c r="K15" s="10">
        <f t="shared" ca="1" si="1"/>
        <v>-17.091583333333332</v>
      </c>
      <c r="L15" s="10">
        <f t="shared" ca="1" si="2"/>
        <v>20.825833333333335</v>
      </c>
      <c r="M15" s="10">
        <f t="shared" ca="1" si="3"/>
        <v>58.743250000000003</v>
      </c>
      <c r="N15" s="10">
        <f t="shared" ca="1" si="4"/>
        <v>96.660666666666671</v>
      </c>
      <c r="P15" s="27"/>
      <c r="Q15" s="14">
        <f t="shared" ca="1" si="6"/>
        <v>-55.009</v>
      </c>
      <c r="R15" s="15">
        <f t="shared" ca="1" si="5"/>
        <v>-17.091583333333332</v>
      </c>
      <c r="S15" s="15">
        <f t="shared" ca="1" si="5"/>
        <v>20.825833333333335</v>
      </c>
      <c r="T15" s="15">
        <f t="shared" ca="1" si="5"/>
        <v>58.743250000000003</v>
      </c>
      <c r="U15" s="16">
        <f t="shared" ca="1" si="5"/>
        <v>96.660666666666671</v>
      </c>
      <c r="V15" s="25"/>
    </row>
    <row r="16" spans="1:22">
      <c r="A16" s="2">
        <v>4</v>
      </c>
      <c r="B16" s="5">
        <v>30</v>
      </c>
      <c r="C16" s="6">
        <v>-70</v>
      </c>
      <c r="E16" s="2">
        <v>4</v>
      </c>
      <c r="F16" s="5">
        <v>20</v>
      </c>
      <c r="G16" s="6">
        <v>55</v>
      </c>
      <c r="I16" s="21">
        <f>$I$13-($I$13-$I$33)/20*3</f>
        <v>42.491500000000002</v>
      </c>
      <c r="J16" s="10">
        <f t="shared" ca="1" si="0"/>
        <v>-57.508499999999998</v>
      </c>
      <c r="K16" s="10">
        <f t="shared" ca="1" si="1"/>
        <v>-19.382791666666662</v>
      </c>
      <c r="L16" s="10">
        <f t="shared" ca="1" si="2"/>
        <v>18.742916666666673</v>
      </c>
      <c r="M16" s="10">
        <f t="shared" ca="1" si="3"/>
        <v>56.868625000000009</v>
      </c>
      <c r="N16" s="10">
        <f t="shared" ca="1" si="4"/>
        <v>94.994333333333344</v>
      </c>
      <c r="P16" s="27"/>
      <c r="Q16" s="14">
        <f t="shared" ca="1" si="6"/>
        <v>-57.508499999999998</v>
      </c>
      <c r="R16" s="15">
        <f t="shared" ca="1" si="5"/>
        <v>-19.382791666666662</v>
      </c>
      <c r="S16" s="15">
        <f t="shared" ca="1" si="5"/>
        <v>18.742916666666673</v>
      </c>
      <c r="T16" s="15">
        <f t="shared" ca="1" si="5"/>
        <v>56.868625000000009</v>
      </c>
      <c r="U16" s="16">
        <f t="shared" ca="1" si="5"/>
        <v>94.994333333333344</v>
      </c>
      <c r="V16" s="25"/>
    </row>
    <row r="17" spans="1:22">
      <c r="A17" s="2">
        <v>5</v>
      </c>
      <c r="B17" s="5">
        <v>40</v>
      </c>
      <c r="C17" s="6">
        <v>-60</v>
      </c>
      <c r="E17" s="2">
        <v>5</v>
      </c>
      <c r="F17" s="5">
        <v>35</v>
      </c>
      <c r="G17" s="6">
        <v>90</v>
      </c>
      <c r="I17" s="21">
        <f>$I$13-($I$13-$I$33)/20*4</f>
        <v>39.992000000000004</v>
      </c>
      <c r="J17" s="10">
        <f t="shared" ca="1" si="0"/>
        <v>-60.007999999999996</v>
      </c>
      <c r="K17" s="10">
        <f t="shared" ca="1" si="1"/>
        <v>-21.673999999999992</v>
      </c>
      <c r="L17" s="10">
        <f t="shared" ca="1" si="2"/>
        <v>16.660000000000011</v>
      </c>
      <c r="M17" s="10">
        <f t="shared" ca="1" si="3"/>
        <v>54.994000000000014</v>
      </c>
      <c r="N17" s="10">
        <f t="shared" ca="1" si="4"/>
        <v>93.328000000000003</v>
      </c>
      <c r="P17" s="27">
        <f>I17</f>
        <v>39.992000000000004</v>
      </c>
      <c r="Q17" s="14">
        <f t="shared" ca="1" si="6"/>
        <v>-60.007999999999996</v>
      </c>
      <c r="R17" s="15">
        <f t="shared" ca="1" si="5"/>
        <v>-21.673999999999992</v>
      </c>
      <c r="S17" s="15">
        <f t="shared" ca="1" si="5"/>
        <v>16.660000000000011</v>
      </c>
      <c r="T17" s="15">
        <f t="shared" ca="1" si="5"/>
        <v>54.994000000000014</v>
      </c>
      <c r="U17" s="16">
        <f t="shared" ca="1" si="5"/>
        <v>93.328000000000003</v>
      </c>
      <c r="V17" s="25"/>
    </row>
    <row r="18" spans="1:22" ht="16.2" thickBot="1">
      <c r="A18" s="2">
        <v>6</v>
      </c>
      <c r="B18" s="7">
        <v>50</v>
      </c>
      <c r="C18" s="8">
        <v>-50</v>
      </c>
      <c r="E18" s="2">
        <v>6</v>
      </c>
      <c r="F18" s="7">
        <v>50</v>
      </c>
      <c r="G18" s="8">
        <v>100</v>
      </c>
      <c r="I18" s="21">
        <f>$I$13-($I$13-$I$33)/20*5</f>
        <v>37.4925</v>
      </c>
      <c r="J18" s="10">
        <f t="shared" ca="1" si="0"/>
        <v>-62.5075</v>
      </c>
      <c r="K18" s="10">
        <f t="shared" ca="1" si="1"/>
        <v>-23.965208333333337</v>
      </c>
      <c r="L18" s="10">
        <f t="shared" ca="1" si="2"/>
        <v>14.577083333333327</v>
      </c>
      <c r="M18" s="10">
        <f t="shared" ca="1" si="3"/>
        <v>53.119374999999984</v>
      </c>
      <c r="N18" s="10">
        <f t="shared" ca="1" si="4"/>
        <v>91.661666666666662</v>
      </c>
      <c r="P18" s="27"/>
      <c r="Q18" s="14">
        <f t="shared" ca="1" si="6"/>
        <v>-62.5075</v>
      </c>
      <c r="R18" s="15">
        <f t="shared" ca="1" si="5"/>
        <v>-23.965208333333337</v>
      </c>
      <c r="S18" s="15">
        <f t="shared" ca="1" si="5"/>
        <v>14.577083333333327</v>
      </c>
      <c r="T18" s="15">
        <f t="shared" ca="1" si="5"/>
        <v>53.119374999999984</v>
      </c>
      <c r="U18" s="16">
        <f t="shared" ca="1" si="5"/>
        <v>91.661666666666662</v>
      </c>
      <c r="V18" s="25"/>
    </row>
    <row r="19" spans="1:22">
      <c r="A19" s="40"/>
      <c r="B19" s="26"/>
      <c r="C19" s="26"/>
      <c r="D19" s="26"/>
      <c r="I19" s="21">
        <f>$I$13-($I$13-$I$33)/20*6</f>
        <v>34.993000000000002</v>
      </c>
      <c r="J19" s="10">
        <f t="shared" ca="1" si="0"/>
        <v>-65.007000000000005</v>
      </c>
      <c r="K19" s="10">
        <f t="shared" ca="1" si="1"/>
        <v>-26.259333333333331</v>
      </c>
      <c r="L19" s="10">
        <f t="shared" ca="1" si="2"/>
        <v>12.488333333333344</v>
      </c>
      <c r="M19" s="10">
        <f t="shared" ca="1" si="3"/>
        <v>51.236000000000018</v>
      </c>
      <c r="N19" s="10">
        <f t="shared" ca="1" si="4"/>
        <v>89.983666666666679</v>
      </c>
      <c r="P19" s="27"/>
      <c r="Q19" s="14">
        <f t="shared" ca="1" si="6"/>
        <v>-65.007000000000005</v>
      </c>
      <c r="R19" s="15">
        <f t="shared" ca="1" si="5"/>
        <v>-26.259333333333331</v>
      </c>
      <c r="S19" s="15">
        <f t="shared" ca="1" si="5"/>
        <v>12.488333333333344</v>
      </c>
      <c r="T19" s="15">
        <f t="shared" ca="1" si="5"/>
        <v>51.236000000000018</v>
      </c>
      <c r="U19" s="16">
        <f t="shared" ca="1" si="5"/>
        <v>89.983666666666679</v>
      </c>
      <c r="V19" s="25"/>
    </row>
    <row r="20" spans="1:22">
      <c r="I20" s="21">
        <f>$I$13-($I$13-$I$33)/20*7</f>
        <v>32.493499999999997</v>
      </c>
      <c r="J20" s="10">
        <f t="shared" ca="1" si="0"/>
        <v>-67.506500000000003</v>
      </c>
      <c r="K20" s="10">
        <f t="shared" ref="K20:K33" ca="1" si="7">($N20-$J20)/4+$J20</f>
        <v>-29.591999999999999</v>
      </c>
      <c r="L20" s="10">
        <f t="shared" ref="L20:L33" ca="1" si="8">($N20-$J20)/2+$J20</f>
        <v>8.3225000000000051</v>
      </c>
      <c r="M20" s="10">
        <f t="shared" ref="M20:M33" ca="1" si="9">($N20-$J20)/4*3+$J20</f>
        <v>46.237000000000009</v>
      </c>
      <c r="N20" s="10">
        <f t="shared" ca="1" si="4"/>
        <v>84.151499999999999</v>
      </c>
      <c r="P20" s="27"/>
      <c r="Q20" s="14">
        <f t="shared" ca="1" si="6"/>
        <v>-67.506500000000003</v>
      </c>
      <c r="R20" s="15">
        <f t="shared" ca="1" si="5"/>
        <v>-29.591999999999999</v>
      </c>
      <c r="S20" s="15">
        <f t="shared" ca="1" si="5"/>
        <v>8.3225000000000051</v>
      </c>
      <c r="T20" s="15">
        <f t="shared" ca="1" si="5"/>
        <v>46.237000000000009</v>
      </c>
      <c r="U20" s="16">
        <f t="shared" ca="1" si="5"/>
        <v>84.151499999999999</v>
      </c>
      <c r="V20" s="25"/>
    </row>
    <row r="21" spans="1:22">
      <c r="H21" s="35"/>
      <c r="I21" s="21">
        <f>$I$13-($I$13-$I$33)/20*8</f>
        <v>29.994</v>
      </c>
      <c r="J21" s="10">
        <f t="shared" ref="J21:J33" ca="1" si="10">FORECAST(I21,OFFSET(LH_Color,MATCH(I21,LH_Y)-1,0,2,1),OFFSET(LH_Y,MATCH(I21,LH_Y)-1,0,2,1))</f>
        <v>-70.006</v>
      </c>
      <c r="K21" s="10">
        <f t="shared" ca="1" si="7"/>
        <v>-32.924666666666667</v>
      </c>
      <c r="L21" s="10">
        <f t="shared" ca="1" si="8"/>
        <v>4.1566666666666663</v>
      </c>
      <c r="M21" s="10">
        <f t="shared" ca="1" si="9"/>
        <v>41.238</v>
      </c>
      <c r="N21" s="10">
        <f t="shared" ref="N21:N33" ca="1" si="11">FORECAST(I21,OFFSET(RH_Color,MATCH(I21,RH_Y)-1,0,2,1),OFFSET(RH_Y,MATCH(I21,RH_Y)-1,0,2,1))</f>
        <v>78.319333333333333</v>
      </c>
      <c r="P21" s="27">
        <f>I21</f>
        <v>29.994</v>
      </c>
      <c r="Q21" s="14">
        <f t="shared" ca="1" si="6"/>
        <v>-70.006</v>
      </c>
      <c r="R21" s="15">
        <f t="shared" ca="1" si="5"/>
        <v>-32.924666666666667</v>
      </c>
      <c r="S21" s="15">
        <f t="shared" ca="1" si="5"/>
        <v>4.1566666666666663</v>
      </c>
      <c r="T21" s="15">
        <f t="shared" ca="1" si="5"/>
        <v>41.238</v>
      </c>
      <c r="U21" s="16">
        <f t="shared" ca="1" si="5"/>
        <v>78.319333333333333</v>
      </c>
      <c r="V21" s="25"/>
    </row>
    <row r="22" spans="1:22">
      <c r="I22" s="21">
        <f>$I$13-($I$13-$I$33)/20*9</f>
        <v>27.494499999999999</v>
      </c>
      <c r="J22" s="10">
        <f t="shared" ca="1" si="10"/>
        <v>-72.505499999999998</v>
      </c>
      <c r="K22" s="10">
        <f t="shared" ca="1" si="7"/>
        <v>-36.257333333333335</v>
      </c>
      <c r="L22" s="10">
        <f t="shared" ca="1" si="8"/>
        <v>-9.1666666666725405E-3</v>
      </c>
      <c r="M22" s="10">
        <f t="shared" ca="1" si="9"/>
        <v>36.23899999999999</v>
      </c>
      <c r="N22" s="10">
        <f t="shared" ca="1" si="11"/>
        <v>72.487166666666667</v>
      </c>
      <c r="P22" s="27"/>
      <c r="Q22" s="14">
        <f t="shared" ca="1" si="6"/>
        <v>-72.505499999999998</v>
      </c>
      <c r="R22" s="15">
        <f t="shared" ca="1" si="5"/>
        <v>-36.257333333333335</v>
      </c>
      <c r="S22" s="15">
        <f t="shared" ca="1" si="5"/>
        <v>-9.1666666666725405E-3</v>
      </c>
      <c r="T22" s="15">
        <f t="shared" ca="1" si="5"/>
        <v>36.23899999999999</v>
      </c>
      <c r="U22" s="16">
        <f t="shared" ca="1" si="5"/>
        <v>72.487166666666667</v>
      </c>
      <c r="V22" s="25"/>
    </row>
    <row r="23" spans="1:22">
      <c r="I23" s="21">
        <f>$I$13-($I$13-$I$33)/20*10</f>
        <v>24.994999999999997</v>
      </c>
      <c r="J23" s="10">
        <f t="shared" ca="1" si="10"/>
        <v>-75.004999999999995</v>
      </c>
      <c r="K23" s="10">
        <f t="shared" ca="1" si="7"/>
        <v>-39.589999999999996</v>
      </c>
      <c r="L23" s="10">
        <f t="shared" ca="1" si="8"/>
        <v>-4.1749999999999972</v>
      </c>
      <c r="M23" s="10">
        <f t="shared" ca="1" si="9"/>
        <v>31.240000000000009</v>
      </c>
      <c r="N23" s="10">
        <f t="shared" ca="1" si="11"/>
        <v>66.655000000000001</v>
      </c>
      <c r="P23" s="27"/>
      <c r="Q23" s="14">
        <f t="shared" ca="1" si="6"/>
        <v>-75.004999999999995</v>
      </c>
      <c r="R23" s="15">
        <f t="shared" ca="1" si="5"/>
        <v>-39.589999999999996</v>
      </c>
      <c r="S23" s="15">
        <f ca="1">L23</f>
        <v>-4.1749999999999972</v>
      </c>
      <c r="T23" s="15">
        <f t="shared" ca="1" si="5"/>
        <v>31.240000000000009</v>
      </c>
      <c r="U23" s="16">
        <f t="shared" ca="1" si="5"/>
        <v>66.655000000000001</v>
      </c>
      <c r="V23" s="25"/>
    </row>
    <row r="24" spans="1:22">
      <c r="I24" s="21">
        <f>$I$13-($I$13-$I$33)/20*11</f>
        <v>22.4955</v>
      </c>
      <c r="J24" s="10">
        <f t="shared" ca="1" si="10"/>
        <v>-77.504500000000007</v>
      </c>
      <c r="K24" s="10">
        <f t="shared" ca="1" si="7"/>
        <v>-42.922666666666672</v>
      </c>
      <c r="L24" s="10">
        <f t="shared" ca="1" si="8"/>
        <v>-8.340833333333336</v>
      </c>
      <c r="M24" s="10">
        <f t="shared" ca="1" si="9"/>
        <v>26.241</v>
      </c>
      <c r="N24" s="10">
        <f t="shared" ca="1" si="11"/>
        <v>60.822833333333328</v>
      </c>
      <c r="P24" s="27"/>
      <c r="Q24" s="14">
        <f t="shared" ca="1" si="6"/>
        <v>-77.504500000000007</v>
      </c>
      <c r="R24" s="15">
        <f t="shared" ca="1" si="5"/>
        <v>-42.922666666666672</v>
      </c>
      <c r="S24" s="15">
        <f t="shared" ca="1" si="5"/>
        <v>-8.340833333333336</v>
      </c>
      <c r="T24" s="15">
        <f t="shared" ca="1" si="5"/>
        <v>26.241</v>
      </c>
      <c r="U24" s="16">
        <f t="shared" ca="1" si="5"/>
        <v>60.822833333333328</v>
      </c>
      <c r="V24" s="25"/>
    </row>
    <row r="25" spans="1:22">
      <c r="H25" s="35"/>
      <c r="I25" s="21">
        <f>$I$13-($I$13-$I$33)/20*12</f>
        <v>19.995999999999999</v>
      </c>
      <c r="J25" s="10">
        <f t="shared" ca="1" si="10"/>
        <v>-80.004000000000005</v>
      </c>
      <c r="K25" s="10">
        <f t="shared" ca="1" si="7"/>
        <v>-46.257000000000005</v>
      </c>
      <c r="L25" s="10">
        <f t="shared" ca="1" si="8"/>
        <v>-12.510000000000005</v>
      </c>
      <c r="M25" s="10">
        <f t="shared" ca="1" si="9"/>
        <v>21.236999999999995</v>
      </c>
      <c r="N25" s="10">
        <f t="shared" ca="1" si="11"/>
        <v>54.983999999999995</v>
      </c>
      <c r="P25" s="27">
        <f>I25</f>
        <v>19.995999999999999</v>
      </c>
      <c r="Q25" s="14">
        <f t="shared" ca="1" si="6"/>
        <v>-80.004000000000005</v>
      </c>
      <c r="R25" s="15">
        <f t="shared" ca="1" si="5"/>
        <v>-46.257000000000005</v>
      </c>
      <c r="S25" s="15">
        <f t="shared" ca="1" si="5"/>
        <v>-12.510000000000005</v>
      </c>
      <c r="T25" s="15">
        <f t="shared" ca="1" si="5"/>
        <v>21.236999999999995</v>
      </c>
      <c r="U25" s="16">
        <f t="shared" ca="1" si="5"/>
        <v>54.983999999999995</v>
      </c>
      <c r="V25" s="25"/>
    </row>
    <row r="26" spans="1:22">
      <c r="I26" s="21">
        <f>$I$13-($I$13-$I$33)/20*13</f>
        <v>17.496499999999997</v>
      </c>
      <c r="J26" s="10">
        <f t="shared" ca="1" si="10"/>
        <v>-82.503500000000003</v>
      </c>
      <c r="K26" s="10">
        <f t="shared" ca="1" si="7"/>
        <v>-50.631125000000004</v>
      </c>
      <c r="L26" s="10">
        <f t="shared" ca="1" si="8"/>
        <v>-18.758750000000006</v>
      </c>
      <c r="M26" s="10">
        <f t="shared" ca="1" si="9"/>
        <v>13.113624999999985</v>
      </c>
      <c r="N26" s="10">
        <f t="shared" ca="1" si="11"/>
        <v>44.98599999999999</v>
      </c>
      <c r="P26" s="27"/>
      <c r="Q26" s="14">
        <f t="shared" ca="1" si="6"/>
        <v>-82.503500000000003</v>
      </c>
      <c r="R26" s="15">
        <f t="shared" ca="1" si="5"/>
        <v>-50.631125000000004</v>
      </c>
      <c r="S26" s="15">
        <f t="shared" ca="1" si="5"/>
        <v>-18.758750000000006</v>
      </c>
      <c r="T26" s="15">
        <f t="shared" ca="1" si="5"/>
        <v>13.113624999999985</v>
      </c>
      <c r="U26" s="16">
        <f t="shared" ca="1" si="5"/>
        <v>44.98599999999999</v>
      </c>
      <c r="V26" s="25"/>
    </row>
    <row r="27" spans="1:22">
      <c r="I27" s="21">
        <f>$I$13-($I$13-$I$33)/20*14</f>
        <v>14.997</v>
      </c>
      <c r="J27" s="10">
        <f t="shared" ca="1" si="10"/>
        <v>-85.003</v>
      </c>
      <c r="K27" s="10">
        <f t="shared" ca="1" si="7"/>
        <v>-55.005250000000004</v>
      </c>
      <c r="L27" s="10">
        <f t="shared" ca="1" si="8"/>
        <v>-25.0075</v>
      </c>
      <c r="M27" s="10">
        <f t="shared" ca="1" si="9"/>
        <v>4.9902500000000032</v>
      </c>
      <c r="N27" s="10">
        <f t="shared" ca="1" si="11"/>
        <v>34.988</v>
      </c>
      <c r="P27" s="27"/>
      <c r="Q27" s="14">
        <f t="shared" ca="1" si="6"/>
        <v>-85.003</v>
      </c>
      <c r="R27" s="15">
        <f t="shared" ca="1" si="5"/>
        <v>-55.005250000000004</v>
      </c>
      <c r="S27" s="15">
        <f t="shared" ca="1" si="5"/>
        <v>-25.0075</v>
      </c>
      <c r="T27" s="15">
        <f t="shared" ca="1" si="5"/>
        <v>4.9902500000000032</v>
      </c>
      <c r="U27" s="16">
        <f t="shared" ca="1" si="5"/>
        <v>34.988</v>
      </c>
      <c r="V27" s="25"/>
    </row>
    <row r="28" spans="1:22">
      <c r="I28" s="21">
        <f>$I$13-($I$13-$I$33)/20*15</f>
        <v>12.497499999999995</v>
      </c>
      <c r="J28" s="10">
        <f t="shared" ca="1" si="10"/>
        <v>-87.502499999999998</v>
      </c>
      <c r="K28" s="10">
        <f t="shared" ca="1" si="7"/>
        <v>-59.379375000000003</v>
      </c>
      <c r="L28" s="10">
        <f t="shared" ca="1" si="8"/>
        <v>-31.256250000000009</v>
      </c>
      <c r="M28" s="10">
        <f t="shared" ca="1" si="9"/>
        <v>-3.1331250000000068</v>
      </c>
      <c r="N28" s="10">
        <f t="shared" ca="1" si="11"/>
        <v>24.989999999999981</v>
      </c>
      <c r="P28" s="27"/>
      <c r="Q28" s="14">
        <f t="shared" ca="1" si="6"/>
        <v>-87.502499999999998</v>
      </c>
      <c r="R28" s="15">
        <f t="shared" ca="1" si="5"/>
        <v>-59.379375000000003</v>
      </c>
      <c r="S28" s="15">
        <f t="shared" ca="1" si="5"/>
        <v>-31.256250000000009</v>
      </c>
      <c r="T28" s="15">
        <f t="shared" ca="1" si="5"/>
        <v>-3.1331250000000068</v>
      </c>
      <c r="U28" s="16">
        <f t="shared" ca="1" si="5"/>
        <v>24.989999999999981</v>
      </c>
      <c r="V28" s="25"/>
    </row>
    <row r="29" spans="1:22">
      <c r="H29" s="35"/>
      <c r="I29" s="21">
        <f>$I$13-($I$13-$I$33)/20*16</f>
        <v>9.9979999999999976</v>
      </c>
      <c r="J29" s="10">
        <f t="shared" ca="1" si="10"/>
        <v>-90.00200000000001</v>
      </c>
      <c r="K29" s="10">
        <f t="shared" ca="1" si="7"/>
        <v>-63.754000000000012</v>
      </c>
      <c r="L29" s="10">
        <f t="shared" ca="1" si="8"/>
        <v>-37.506000000000014</v>
      </c>
      <c r="M29" s="10">
        <f t="shared" ca="1" si="9"/>
        <v>-11.25800000000001</v>
      </c>
      <c r="N29" s="10">
        <f t="shared" ca="1" si="11"/>
        <v>14.989999999999988</v>
      </c>
      <c r="P29" s="27">
        <f>I29</f>
        <v>9.9979999999999976</v>
      </c>
      <c r="Q29" s="14">
        <f t="shared" ca="1" si="6"/>
        <v>-90.00200000000001</v>
      </c>
      <c r="R29" s="15">
        <f t="shared" ca="1" si="6"/>
        <v>-63.754000000000012</v>
      </c>
      <c r="S29" s="15">
        <f t="shared" ca="1" si="6"/>
        <v>-37.506000000000014</v>
      </c>
      <c r="T29" s="15">
        <f t="shared" ca="1" si="6"/>
        <v>-11.25800000000001</v>
      </c>
      <c r="U29" s="16">
        <f t="shared" ca="1" si="6"/>
        <v>14.989999999999988</v>
      </c>
      <c r="V29" s="25"/>
    </row>
    <row r="30" spans="1:22">
      <c r="I30" s="21">
        <f>$I$13-($I$13-$I$33)/20*17</f>
        <v>7.4984999999999999</v>
      </c>
      <c r="J30" s="10">
        <f t="shared" ca="1" si="10"/>
        <v>-92.501499999999993</v>
      </c>
      <c r="K30" s="10">
        <f t="shared" ca="1" si="7"/>
        <v>-68.752999999999986</v>
      </c>
      <c r="L30" s="10">
        <f t="shared" ca="1" si="8"/>
        <v>-45.004499999999993</v>
      </c>
      <c r="M30" s="10">
        <f t="shared" ca="1" si="9"/>
        <v>-21.256</v>
      </c>
      <c r="N30" s="10">
        <f t="shared" ca="1" si="11"/>
        <v>2.4924999999999997</v>
      </c>
      <c r="P30" s="27"/>
      <c r="Q30" s="14">
        <f t="shared" ca="1" si="6"/>
        <v>-92.501499999999993</v>
      </c>
      <c r="R30" s="15">
        <f t="shared" ca="1" si="6"/>
        <v>-68.752999999999986</v>
      </c>
      <c r="S30" s="15">
        <f t="shared" ca="1" si="6"/>
        <v>-45.004499999999993</v>
      </c>
      <c r="T30" s="15">
        <f t="shared" ca="1" si="6"/>
        <v>-21.256</v>
      </c>
      <c r="U30" s="16">
        <f t="shared" ca="1" si="6"/>
        <v>2.4924999999999997</v>
      </c>
      <c r="V30" s="25"/>
    </row>
    <row r="31" spans="1:22">
      <c r="I31" s="21">
        <f>$I$13-($I$13-$I$33)/20*18</f>
        <v>4.9989999999999952</v>
      </c>
      <c r="J31" s="10">
        <f t="shared" ca="1" si="10"/>
        <v>-95.001000000000005</v>
      </c>
      <c r="K31" s="10">
        <f t="shared" ca="1" si="7"/>
        <v>-73.755250000000018</v>
      </c>
      <c r="L31" s="10">
        <f t="shared" ca="1" si="8"/>
        <v>-52.509500000000045</v>
      </c>
      <c r="M31" s="10">
        <f t="shared" ca="1" si="9"/>
        <v>-31.263750000000066</v>
      </c>
      <c r="N31" s="10">
        <f t="shared" ca="1" si="11"/>
        <v>-10.018000000000086</v>
      </c>
      <c r="P31" s="27"/>
      <c r="Q31" s="14">
        <f t="shared" ca="1" si="6"/>
        <v>-95.001000000000005</v>
      </c>
      <c r="R31" s="15">
        <f t="shared" ca="1" si="6"/>
        <v>-73.755250000000018</v>
      </c>
      <c r="S31" s="15">
        <f t="shared" ca="1" si="6"/>
        <v>-52.509500000000045</v>
      </c>
      <c r="T31" s="15">
        <f t="shared" ca="1" si="6"/>
        <v>-31.263750000000066</v>
      </c>
      <c r="U31" s="16">
        <f t="shared" ca="1" si="6"/>
        <v>-10.018000000000086</v>
      </c>
      <c r="V31" s="25"/>
    </row>
    <row r="32" spans="1:22">
      <c r="I32" s="21">
        <f>$I$13-($I$13-$I$33)/20*19</f>
        <v>2.4994999999999976</v>
      </c>
      <c r="J32" s="10">
        <f t="shared" ca="1" si="10"/>
        <v>-97.500500000000002</v>
      </c>
      <c r="K32" s="10">
        <f t="shared" ca="1" si="7"/>
        <v>-86.877625000000009</v>
      </c>
      <c r="L32" s="10">
        <f t="shared" ca="1" si="8"/>
        <v>-76.25475000000003</v>
      </c>
      <c r="M32" s="10">
        <f t="shared" ca="1" si="9"/>
        <v>-65.631875000000036</v>
      </c>
      <c r="N32" s="10">
        <f t="shared" ca="1" si="11"/>
        <v>-55.009000000000043</v>
      </c>
      <c r="P32" s="27"/>
      <c r="Q32" s="14">
        <f t="shared" ca="1" si="6"/>
        <v>-97.500500000000002</v>
      </c>
      <c r="R32" s="15">
        <f t="shared" ca="1" si="6"/>
        <v>-86.877625000000009</v>
      </c>
      <c r="S32" s="15">
        <f t="shared" ca="1" si="6"/>
        <v>-76.25475000000003</v>
      </c>
      <c r="T32" s="15">
        <f t="shared" ca="1" si="6"/>
        <v>-65.631875000000036</v>
      </c>
      <c r="U32" s="16">
        <f t="shared" ca="1" si="6"/>
        <v>-55.009000000000043</v>
      </c>
      <c r="V32" s="25"/>
    </row>
    <row r="33" spans="5:22" ht="16.2" thickBot="1">
      <c r="H33" s="35"/>
      <c r="I33" s="21">
        <f>I5</f>
        <v>0</v>
      </c>
      <c r="J33" s="10">
        <f t="shared" ca="1" si="10"/>
        <v>-100</v>
      </c>
      <c r="K33" s="10">
        <f t="shared" ca="1" si="7"/>
        <v>-100</v>
      </c>
      <c r="L33" s="10">
        <f t="shared" ca="1" si="8"/>
        <v>-100</v>
      </c>
      <c r="M33" s="10">
        <f t="shared" ca="1" si="9"/>
        <v>-100</v>
      </c>
      <c r="N33" s="10">
        <f t="shared" ca="1" si="11"/>
        <v>-100</v>
      </c>
      <c r="P33" s="27">
        <f>I5</f>
        <v>0</v>
      </c>
      <c r="Q33" s="17">
        <f t="shared" ca="1" si="6"/>
        <v>-100</v>
      </c>
      <c r="R33" s="18">
        <f t="shared" ca="1" si="6"/>
        <v>-100</v>
      </c>
      <c r="S33" s="18">
        <f t="shared" ca="1" si="6"/>
        <v>-100</v>
      </c>
      <c r="T33" s="18">
        <f t="shared" ca="1" si="6"/>
        <v>-100</v>
      </c>
      <c r="U33" s="19">
        <f t="shared" ca="1" si="6"/>
        <v>-100</v>
      </c>
      <c r="V33" s="25"/>
    </row>
    <row r="34" spans="5:22">
      <c r="J34" s="20">
        <v>0</v>
      </c>
      <c r="K34" s="20">
        <f>$N$34-($N$34-$J$34)/4*3</f>
        <v>25</v>
      </c>
      <c r="L34" s="20">
        <f>$N$34-($N$34-$J$34)/2</f>
        <v>50</v>
      </c>
      <c r="M34" s="20">
        <f>$N$34-($N$34-$J$34)/4</f>
        <v>75</v>
      </c>
      <c r="N34" s="20">
        <f>J6</f>
        <v>100</v>
      </c>
      <c r="O34" s="2" t="s">
        <v>10</v>
      </c>
      <c r="P34" s="24"/>
      <c r="Q34" s="28">
        <v>0</v>
      </c>
      <c r="R34" s="29"/>
      <c r="S34" s="29"/>
      <c r="T34" s="29"/>
      <c r="U34" s="30">
        <v>100</v>
      </c>
      <c r="V34" s="25"/>
    </row>
    <row r="35" spans="5:22">
      <c r="E35" s="26"/>
      <c r="F35" s="26"/>
      <c r="G35" s="26"/>
      <c r="O35" s="2"/>
      <c r="P35" s="24"/>
      <c r="Q35" s="26"/>
      <c r="R35" s="26"/>
      <c r="S35" s="26"/>
      <c r="T35" s="26"/>
      <c r="U35" s="26"/>
      <c r="V35" s="25"/>
    </row>
    <row r="36" spans="5:22">
      <c r="E36" s="26"/>
      <c r="F36" s="26"/>
      <c r="G36" s="26"/>
      <c r="P36" s="24"/>
      <c r="Q36" s="55" t="s">
        <v>44</v>
      </c>
      <c r="R36" s="55"/>
      <c r="S36" s="55"/>
      <c r="T36" s="55"/>
      <c r="U36" s="55"/>
      <c r="V36" s="25"/>
    </row>
    <row r="37" spans="5:22">
      <c r="E37" s="26"/>
      <c r="F37" s="26"/>
      <c r="G37" s="26"/>
      <c r="P37" s="31"/>
      <c r="Q37" s="32"/>
      <c r="R37" s="32"/>
      <c r="S37" s="32"/>
      <c r="T37" s="32"/>
      <c r="U37" s="32"/>
      <c r="V37" s="33"/>
    </row>
    <row r="38" spans="5:22">
      <c r="E38" s="26"/>
      <c r="F38" s="26"/>
      <c r="G38" s="26"/>
    </row>
    <row r="39" spans="5:22">
      <c r="E39" s="26"/>
      <c r="F39" s="26"/>
      <c r="G39" s="26"/>
    </row>
  </sheetData>
  <mergeCells count="2">
    <mergeCell ref="Q10:U10"/>
    <mergeCell ref="Q36:U36"/>
  </mergeCells>
  <conditionalFormatting sqref="Q13:U33">
    <cfRule type="colorScale" priority="1">
      <colorScale>
        <cfvo type="num" val="-100"/>
        <cfvo type="num" val="0"/>
        <cfvo type="num" val="100"/>
        <color theme="0" tint="-0.499984740745262"/>
        <color rgb="FFC6E0B4"/>
        <color rgb="FF009C00"/>
      </colorScale>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V43"/>
  <sheetViews>
    <sheetView topLeftCell="A10" zoomScale="72" zoomScaleNormal="72" workbookViewId="0">
      <selection activeCell="I39" sqref="I39"/>
    </sheetView>
  </sheetViews>
  <sheetFormatPr defaultColWidth="11.09765625" defaultRowHeight="15.6"/>
  <cols>
    <col min="1" max="1" width="6.59765625" style="1" customWidth="1"/>
    <col min="2" max="2" width="9.09765625" style="1" customWidth="1"/>
    <col min="3" max="3" width="10" style="1" customWidth="1"/>
    <col min="4" max="4" width="11.09765625" style="1"/>
    <col min="5" max="5" width="13.5" style="1" customWidth="1"/>
    <col min="6" max="6" width="11.59765625" style="1" customWidth="1"/>
    <col min="7" max="7" width="13.09765625" style="1" customWidth="1"/>
    <col min="8" max="8" width="10" style="1" customWidth="1"/>
    <col min="9" max="9" width="7.5" style="1" customWidth="1"/>
    <col min="10" max="14" width="5.09765625" style="1" customWidth="1"/>
    <col min="15" max="15" width="9.59765625" style="1" customWidth="1"/>
    <col min="16" max="16" width="17.09765625" style="1" customWidth="1"/>
    <col min="17" max="21" width="4.09765625" style="1" customWidth="1"/>
    <col min="22" max="22" width="4.59765625" style="1" customWidth="1"/>
    <col min="23" max="16384" width="11.09765625" style="1"/>
  </cols>
  <sheetData>
    <row r="2" spans="1:22" ht="17.399999999999999">
      <c r="B2" s="1" t="s">
        <v>43</v>
      </c>
    </row>
    <row r="3" spans="1:22">
      <c r="C3" s="9"/>
    </row>
    <row r="4" spans="1:22">
      <c r="B4" s="9" t="s">
        <v>19</v>
      </c>
      <c r="C4" s="9"/>
      <c r="I4" s="1" t="s">
        <v>11</v>
      </c>
      <c r="J4" s="1" t="s">
        <v>12</v>
      </c>
    </row>
    <row r="5" spans="1:22">
      <c r="B5" s="36" t="s">
        <v>20</v>
      </c>
      <c r="C5" s="9"/>
      <c r="H5" s="1" t="s">
        <v>15</v>
      </c>
      <c r="I5" s="1">
        <v>0</v>
      </c>
      <c r="J5" s="1">
        <v>50</v>
      </c>
    </row>
    <row r="6" spans="1:22">
      <c r="B6" s="36" t="s">
        <v>46</v>
      </c>
      <c r="H6" s="1" t="s">
        <v>16</v>
      </c>
      <c r="I6" s="1">
        <v>0</v>
      </c>
      <c r="J6" s="1">
        <v>100</v>
      </c>
    </row>
    <row r="7" spans="1:22">
      <c r="B7" s="36" t="s">
        <v>52</v>
      </c>
    </row>
    <row r="9" spans="1:22">
      <c r="I9" s="9" t="s">
        <v>8</v>
      </c>
      <c r="P9" s="9" t="s">
        <v>9</v>
      </c>
    </row>
    <row r="10" spans="1:22">
      <c r="B10" s="9" t="s">
        <v>17</v>
      </c>
      <c r="F10" s="9" t="s">
        <v>18</v>
      </c>
      <c r="G10" s="9"/>
      <c r="P10" s="22"/>
      <c r="Q10" s="53" t="s">
        <v>51</v>
      </c>
      <c r="R10" s="54"/>
      <c r="S10" s="54"/>
      <c r="T10" s="54"/>
      <c r="U10" s="54"/>
      <c r="V10" s="23"/>
    </row>
    <row r="11" spans="1:22">
      <c r="I11" s="2"/>
      <c r="P11" s="34" t="s">
        <v>22</v>
      </c>
      <c r="Q11" s="37"/>
      <c r="R11" s="37"/>
      <c r="S11" s="37"/>
      <c r="T11" s="37"/>
      <c r="U11" s="37"/>
      <c r="V11" s="25"/>
    </row>
    <row r="12" spans="1:22" ht="16.2" thickBot="1">
      <c r="B12" s="1" t="s">
        <v>1</v>
      </c>
      <c r="C12" s="1" t="s">
        <v>13</v>
      </c>
      <c r="F12" s="1" t="s">
        <v>3</v>
      </c>
      <c r="G12" s="1" t="s">
        <v>14</v>
      </c>
      <c r="I12" s="2" t="s">
        <v>2</v>
      </c>
      <c r="J12" s="1" t="s">
        <v>0</v>
      </c>
      <c r="K12" s="1" t="s">
        <v>5</v>
      </c>
      <c r="L12" s="1" t="s">
        <v>7</v>
      </c>
      <c r="M12" s="1" t="s">
        <v>6</v>
      </c>
      <c r="N12" s="1" t="s">
        <v>4</v>
      </c>
      <c r="P12" s="34" t="s">
        <v>23</v>
      </c>
      <c r="Q12" s="26"/>
      <c r="R12" s="26"/>
      <c r="S12" s="26"/>
      <c r="T12" s="26"/>
      <c r="U12" s="26"/>
      <c r="V12" s="25"/>
    </row>
    <row r="13" spans="1:22">
      <c r="A13" s="2">
        <v>1</v>
      </c>
      <c r="B13" s="3">
        <v>0</v>
      </c>
      <c r="C13" s="4">
        <v>-50</v>
      </c>
      <c r="E13" s="2">
        <v>1</v>
      </c>
      <c r="F13" s="3">
        <v>0</v>
      </c>
      <c r="G13" s="4">
        <v>-100</v>
      </c>
      <c r="I13" s="21">
        <f>J5-0.01</f>
        <v>49.99</v>
      </c>
      <c r="J13" s="10">
        <f t="shared" ref="J13:J33" ca="1" si="0">FORECAST(I13,OFFSET(LH_Color,MATCH(I13,LH_Y)-1,0,2,1),OFFSET(LH_Y,MATCH(I13,LH_Y)-1,0,2,1))</f>
        <v>-99.990000000000009</v>
      </c>
      <c r="K13" s="10">
        <f ca="1">($N13-$J13)/4+$J13</f>
        <v>-71.233750000000015</v>
      </c>
      <c r="L13" s="10">
        <f ca="1">($N13-$J13)/2+$J13</f>
        <v>-42.477500000000006</v>
      </c>
      <c r="M13" s="10">
        <f ca="1">($N13-$J13)/4*3+$J13</f>
        <v>-13.721249999999998</v>
      </c>
      <c r="N13" s="10">
        <f ca="1">FORECAST(I13,OFFSET(RH_Color,MATCH(I13,RH_Y)-1,0,2,1),OFFSET(RH_Y,MATCH(I13,RH_Y)-1,0,2,1))</f>
        <v>15.034999999999997</v>
      </c>
      <c r="P13" s="27">
        <f>J5</f>
        <v>50</v>
      </c>
      <c r="Q13" s="11">
        <f ca="1">J13</f>
        <v>-99.990000000000009</v>
      </c>
      <c r="R13" s="12">
        <f t="shared" ref="R13:U28" ca="1" si="1">K13</f>
        <v>-71.233750000000015</v>
      </c>
      <c r="S13" s="12">
        <f t="shared" ca="1" si="1"/>
        <v>-42.477500000000006</v>
      </c>
      <c r="T13" s="12">
        <f t="shared" ca="1" si="1"/>
        <v>-13.721249999999998</v>
      </c>
      <c r="U13" s="13">
        <f t="shared" ca="1" si="1"/>
        <v>15.034999999999997</v>
      </c>
      <c r="V13" s="25"/>
    </row>
    <row r="14" spans="1:22">
      <c r="A14" s="2">
        <v>2</v>
      </c>
      <c r="B14" s="5">
        <v>10</v>
      </c>
      <c r="C14" s="6">
        <v>-60</v>
      </c>
      <c r="E14" s="2">
        <v>2</v>
      </c>
      <c r="F14" s="5">
        <v>15</v>
      </c>
      <c r="G14" s="6">
        <v>15</v>
      </c>
      <c r="I14" s="21">
        <f>$I$13-($I$13-$I$33)/20</f>
        <v>47.490500000000004</v>
      </c>
      <c r="J14" s="10">
        <f t="shared" ca="1" si="0"/>
        <v>-97.490499999999997</v>
      </c>
      <c r="K14" s="10">
        <f t="shared" ref="K14:K33" ca="1" si="2">($N14-$J14)/4+$J14</f>
        <v>-67.17206250000001</v>
      </c>
      <c r="L14" s="10">
        <f t="shared" ref="L14:L33" ca="1" si="3">($N14-$J14)/2+$J14</f>
        <v>-36.853625000000008</v>
      </c>
      <c r="M14" s="10">
        <f t="shared" ref="M14:M33" ca="1" si="4">($N14-$J14)/4*3+$J14</f>
        <v>-6.5351875000000064</v>
      </c>
      <c r="N14" s="10">
        <f t="shared" ref="N14:N33" ca="1" si="5">FORECAST(I14,OFFSET(RH_Color,MATCH(I14,RH_Y)-1,0,2,1),OFFSET(RH_Y,MATCH(I14,RH_Y)-1,0,2,1))</f>
        <v>23.783249999999981</v>
      </c>
      <c r="P14" s="27"/>
      <c r="Q14" s="14">
        <f t="shared" ref="Q14:U33" ca="1" si="6">J14</f>
        <v>-97.490499999999997</v>
      </c>
      <c r="R14" s="15">
        <f t="shared" ca="1" si="1"/>
        <v>-67.17206250000001</v>
      </c>
      <c r="S14" s="15">
        <f t="shared" ca="1" si="1"/>
        <v>-36.853625000000008</v>
      </c>
      <c r="T14" s="15">
        <f t="shared" ca="1" si="1"/>
        <v>-6.5351875000000064</v>
      </c>
      <c r="U14" s="16">
        <f t="shared" ca="1" si="1"/>
        <v>23.783249999999981</v>
      </c>
      <c r="V14" s="25"/>
    </row>
    <row r="15" spans="1:22">
      <c r="A15" s="2">
        <v>3</v>
      </c>
      <c r="B15" s="5">
        <v>20</v>
      </c>
      <c r="C15" s="6">
        <v>-70</v>
      </c>
      <c r="E15" s="2">
        <v>3</v>
      </c>
      <c r="F15" s="5">
        <v>20</v>
      </c>
      <c r="G15" s="6">
        <v>50</v>
      </c>
      <c r="I15" s="21">
        <f>$I$13-($I$13-$I$33)/20*2</f>
        <v>44.991</v>
      </c>
      <c r="J15" s="10">
        <f t="shared" ca="1" si="0"/>
        <v>-94.991</v>
      </c>
      <c r="K15" s="10">
        <f t="shared" ca="1" si="2"/>
        <v>-63.110375000000005</v>
      </c>
      <c r="L15" s="10">
        <f t="shared" ca="1" si="3"/>
        <v>-31.229750000000003</v>
      </c>
      <c r="M15" s="10">
        <f t="shared" ca="1" si="4"/>
        <v>0.6508749999999992</v>
      </c>
      <c r="N15" s="10">
        <f t="shared" ca="1" si="5"/>
        <v>32.531499999999994</v>
      </c>
      <c r="P15" s="27"/>
      <c r="Q15" s="14">
        <f t="shared" ca="1" si="6"/>
        <v>-94.991</v>
      </c>
      <c r="R15" s="15">
        <f t="shared" ca="1" si="1"/>
        <v>-63.110375000000005</v>
      </c>
      <c r="S15" s="15">
        <f t="shared" ca="1" si="1"/>
        <v>-31.229750000000003</v>
      </c>
      <c r="T15" s="15">
        <f t="shared" ca="1" si="1"/>
        <v>0.6508749999999992</v>
      </c>
      <c r="U15" s="16">
        <f t="shared" ca="1" si="1"/>
        <v>32.531499999999994</v>
      </c>
      <c r="V15" s="25"/>
    </row>
    <row r="16" spans="1:22">
      <c r="A16" s="2">
        <v>4</v>
      </c>
      <c r="B16" s="5">
        <v>30</v>
      </c>
      <c r="C16" s="6">
        <v>-80</v>
      </c>
      <c r="E16" s="2">
        <v>4</v>
      </c>
      <c r="F16" s="5">
        <v>30</v>
      </c>
      <c r="G16" s="6">
        <v>100</v>
      </c>
      <c r="I16" s="21">
        <f>$I$13-($I$13-$I$33)/20*3</f>
        <v>42.491500000000002</v>
      </c>
      <c r="J16" s="10">
        <f t="shared" ca="1" si="0"/>
        <v>-92.491500000000002</v>
      </c>
      <c r="K16" s="10">
        <f t="shared" ca="1" si="2"/>
        <v>-59.048687500000007</v>
      </c>
      <c r="L16" s="10">
        <f t="shared" ca="1" si="3"/>
        <v>-25.605875000000012</v>
      </c>
      <c r="M16" s="10">
        <f t="shared" ca="1" si="4"/>
        <v>7.8369374999999764</v>
      </c>
      <c r="N16" s="10">
        <f t="shared" ca="1" si="5"/>
        <v>41.279749999999979</v>
      </c>
      <c r="P16" s="27"/>
      <c r="Q16" s="14">
        <f t="shared" ca="1" si="6"/>
        <v>-92.491500000000002</v>
      </c>
      <c r="R16" s="15">
        <f t="shared" ca="1" si="1"/>
        <v>-59.048687500000007</v>
      </c>
      <c r="S16" s="15">
        <f t="shared" ca="1" si="1"/>
        <v>-25.605875000000012</v>
      </c>
      <c r="T16" s="15">
        <f t="shared" ca="1" si="1"/>
        <v>7.8369374999999764</v>
      </c>
      <c r="U16" s="16">
        <f t="shared" ca="1" si="1"/>
        <v>41.279749999999979</v>
      </c>
      <c r="V16" s="25"/>
    </row>
    <row r="17" spans="1:22">
      <c r="A17" s="2">
        <v>5</v>
      </c>
      <c r="B17" s="5">
        <v>40</v>
      </c>
      <c r="C17" s="6">
        <v>-90</v>
      </c>
      <c r="E17" s="2">
        <v>5</v>
      </c>
      <c r="F17" s="5">
        <v>40</v>
      </c>
      <c r="G17" s="6">
        <v>50</v>
      </c>
      <c r="I17" s="21">
        <f>$I$13-($I$13-$I$33)/20*4</f>
        <v>39.992000000000004</v>
      </c>
      <c r="J17" s="10">
        <f t="shared" ca="1" si="0"/>
        <v>-89.992000000000004</v>
      </c>
      <c r="K17" s="10">
        <f t="shared" ca="1" si="2"/>
        <v>-54.984000000000009</v>
      </c>
      <c r="L17" s="10">
        <f t="shared" ca="1" si="3"/>
        <v>-19.976000000000013</v>
      </c>
      <c r="M17" s="10">
        <f t="shared" ca="1" si="4"/>
        <v>15.031999999999982</v>
      </c>
      <c r="N17" s="10">
        <f t="shared" ca="1" si="5"/>
        <v>50.039999999999964</v>
      </c>
      <c r="P17" s="27">
        <f>I17</f>
        <v>39.992000000000004</v>
      </c>
      <c r="Q17" s="14">
        <f t="shared" ca="1" si="6"/>
        <v>-89.992000000000004</v>
      </c>
      <c r="R17" s="15">
        <f t="shared" ca="1" si="1"/>
        <v>-54.984000000000009</v>
      </c>
      <c r="S17" s="15">
        <f t="shared" ca="1" si="1"/>
        <v>-19.976000000000013</v>
      </c>
      <c r="T17" s="15">
        <f t="shared" ca="1" si="1"/>
        <v>15.031999999999982</v>
      </c>
      <c r="U17" s="16">
        <f t="shared" ca="1" si="1"/>
        <v>50.039999999999964</v>
      </c>
      <c r="V17" s="25"/>
    </row>
    <row r="18" spans="1:22" ht="16.2" thickBot="1">
      <c r="A18" s="2">
        <v>6</v>
      </c>
      <c r="B18" s="7">
        <v>50</v>
      </c>
      <c r="C18" s="8">
        <v>-100</v>
      </c>
      <c r="E18" s="2">
        <v>6</v>
      </c>
      <c r="F18" s="7">
        <v>50</v>
      </c>
      <c r="G18" s="8">
        <v>15</v>
      </c>
      <c r="I18" s="21">
        <f>$I$13-($I$13-$I$33)/20*5</f>
        <v>37.4925</v>
      </c>
      <c r="J18" s="10">
        <f t="shared" ca="1" si="0"/>
        <v>-87.492500000000007</v>
      </c>
      <c r="K18" s="10">
        <f t="shared" ca="1" si="2"/>
        <v>-49.985000000000007</v>
      </c>
      <c r="L18" s="10">
        <f t="shared" ca="1" si="3"/>
        <v>-12.477500000000006</v>
      </c>
      <c r="M18" s="10">
        <f t="shared" ca="1" si="4"/>
        <v>25.03</v>
      </c>
      <c r="N18" s="10">
        <f t="shared" ca="1" si="5"/>
        <v>62.537499999999994</v>
      </c>
      <c r="P18" s="27"/>
      <c r="Q18" s="14">
        <f t="shared" ca="1" si="6"/>
        <v>-87.492500000000007</v>
      </c>
      <c r="R18" s="15">
        <f t="shared" ca="1" si="1"/>
        <v>-49.985000000000007</v>
      </c>
      <c r="S18" s="15">
        <f t="shared" ca="1" si="1"/>
        <v>-12.477500000000006</v>
      </c>
      <c r="T18" s="15">
        <f t="shared" ca="1" si="1"/>
        <v>25.03</v>
      </c>
      <c r="U18" s="16">
        <f t="shared" ca="1" si="1"/>
        <v>62.537499999999994</v>
      </c>
      <c r="V18" s="25"/>
    </row>
    <row r="19" spans="1:22">
      <c r="A19" s="40"/>
      <c r="B19" s="26"/>
      <c r="C19" s="26"/>
      <c r="I19" s="21">
        <f>$I$13-($I$13-$I$33)/20*6</f>
        <v>34.993000000000002</v>
      </c>
      <c r="J19" s="10">
        <f t="shared" ca="1" si="0"/>
        <v>-84.992999999999995</v>
      </c>
      <c r="K19" s="10">
        <f t="shared" ca="1" si="2"/>
        <v>-44.985999999999997</v>
      </c>
      <c r="L19" s="10">
        <f t="shared" ca="1" si="3"/>
        <v>-4.9789999999999992</v>
      </c>
      <c r="M19" s="10">
        <f t="shared" ca="1" si="4"/>
        <v>35.027999999999992</v>
      </c>
      <c r="N19" s="10">
        <f t="shared" ca="1" si="5"/>
        <v>75.034999999999997</v>
      </c>
      <c r="P19" s="27"/>
      <c r="Q19" s="14">
        <f t="shared" ca="1" si="6"/>
        <v>-84.992999999999995</v>
      </c>
      <c r="R19" s="15">
        <f t="shared" ca="1" si="1"/>
        <v>-44.985999999999997</v>
      </c>
      <c r="S19" s="15">
        <f t="shared" ca="1" si="1"/>
        <v>-4.9789999999999992</v>
      </c>
      <c r="T19" s="15">
        <f t="shared" ca="1" si="1"/>
        <v>35.027999999999992</v>
      </c>
      <c r="U19" s="16">
        <f t="shared" ca="1" si="1"/>
        <v>75.034999999999997</v>
      </c>
      <c r="V19" s="25"/>
    </row>
    <row r="20" spans="1:22">
      <c r="I20" s="21">
        <f>$I$13-($I$13-$I$33)/20*7</f>
        <v>32.493499999999997</v>
      </c>
      <c r="J20" s="10">
        <f t="shared" ca="1" si="0"/>
        <v>-82.493499999999997</v>
      </c>
      <c r="K20" s="10">
        <f t="shared" ca="1" si="2"/>
        <v>-39.986999999999995</v>
      </c>
      <c r="L20" s="10">
        <f t="shared" ca="1" si="3"/>
        <v>2.5195000000000078</v>
      </c>
      <c r="M20" s="10">
        <f t="shared" ca="1" si="4"/>
        <v>45.02600000000001</v>
      </c>
      <c r="N20" s="10">
        <f t="shared" ca="1" si="5"/>
        <v>87.532500000000027</v>
      </c>
      <c r="P20" s="27"/>
      <c r="Q20" s="14">
        <f t="shared" ca="1" si="6"/>
        <v>-82.493499999999997</v>
      </c>
      <c r="R20" s="15">
        <f t="shared" ca="1" si="1"/>
        <v>-39.986999999999995</v>
      </c>
      <c r="S20" s="15">
        <f t="shared" ca="1" si="1"/>
        <v>2.5195000000000078</v>
      </c>
      <c r="T20" s="15">
        <f t="shared" ca="1" si="1"/>
        <v>45.02600000000001</v>
      </c>
      <c r="U20" s="16">
        <f t="shared" ca="1" si="1"/>
        <v>87.532500000000027</v>
      </c>
      <c r="V20" s="25"/>
    </row>
    <row r="21" spans="1:22">
      <c r="H21" s="35"/>
      <c r="I21" s="21">
        <f>$I$13-($I$13-$I$33)/20*8</f>
        <v>29.994</v>
      </c>
      <c r="J21" s="10">
        <f t="shared" ca="1" si="0"/>
        <v>-79.994</v>
      </c>
      <c r="K21" s="10">
        <f t="shared" ca="1" si="2"/>
        <v>-35.003</v>
      </c>
      <c r="L21" s="10">
        <f t="shared" ca="1" si="3"/>
        <v>9.9879999999999995</v>
      </c>
      <c r="M21" s="10">
        <f t="shared" ca="1" si="4"/>
        <v>54.979000000000013</v>
      </c>
      <c r="N21" s="10">
        <f t="shared" ca="1" si="5"/>
        <v>99.97</v>
      </c>
      <c r="P21" s="27">
        <f>I21</f>
        <v>29.994</v>
      </c>
      <c r="Q21" s="14">
        <f t="shared" ca="1" si="6"/>
        <v>-79.994</v>
      </c>
      <c r="R21" s="15">
        <f t="shared" ca="1" si="1"/>
        <v>-35.003</v>
      </c>
      <c r="S21" s="15">
        <f t="shared" ca="1" si="1"/>
        <v>9.9879999999999995</v>
      </c>
      <c r="T21" s="15">
        <f t="shared" ca="1" si="1"/>
        <v>54.979000000000013</v>
      </c>
      <c r="U21" s="16">
        <f t="shared" ca="1" si="1"/>
        <v>99.97</v>
      </c>
      <c r="V21" s="25"/>
    </row>
    <row r="22" spans="1:22">
      <c r="I22" s="21">
        <f>$I$13-($I$13-$I$33)/20*9</f>
        <v>27.494499999999999</v>
      </c>
      <c r="J22" s="10">
        <f t="shared" ca="1" si="0"/>
        <v>-77.494500000000002</v>
      </c>
      <c r="K22" s="10">
        <f t="shared" ca="1" si="2"/>
        <v>-36.252750000000006</v>
      </c>
      <c r="L22" s="10">
        <f t="shared" ca="1" si="3"/>
        <v>4.9889999999999901</v>
      </c>
      <c r="M22" s="10">
        <f t="shared" ca="1" si="4"/>
        <v>46.230749999999986</v>
      </c>
      <c r="N22" s="10">
        <f t="shared" ca="1" si="5"/>
        <v>87.472499999999997</v>
      </c>
      <c r="P22" s="27"/>
      <c r="Q22" s="14">
        <f t="shared" ca="1" si="6"/>
        <v>-77.494500000000002</v>
      </c>
      <c r="R22" s="15">
        <f t="shared" ca="1" si="1"/>
        <v>-36.252750000000006</v>
      </c>
      <c r="S22" s="15">
        <f t="shared" ca="1" si="1"/>
        <v>4.9889999999999901</v>
      </c>
      <c r="T22" s="15">
        <f t="shared" ca="1" si="1"/>
        <v>46.230749999999986</v>
      </c>
      <c r="U22" s="16">
        <f t="shared" ca="1" si="1"/>
        <v>87.472499999999997</v>
      </c>
      <c r="V22" s="25"/>
    </row>
    <row r="23" spans="1:22">
      <c r="I23" s="21">
        <f>$I$13-($I$13-$I$33)/20*10</f>
        <v>24.994999999999997</v>
      </c>
      <c r="J23" s="10">
        <f t="shared" ca="1" si="0"/>
        <v>-74.995000000000005</v>
      </c>
      <c r="K23" s="10">
        <f t="shared" ca="1" si="2"/>
        <v>-37.502500000000005</v>
      </c>
      <c r="L23" s="10">
        <f t="shared" ca="1" si="3"/>
        <v>-1.0000000000005116E-2</v>
      </c>
      <c r="M23" s="10">
        <f t="shared" ca="1" si="4"/>
        <v>37.482499999999987</v>
      </c>
      <c r="N23" s="10">
        <f t="shared" ca="1" si="5"/>
        <v>74.974999999999994</v>
      </c>
      <c r="P23" s="27"/>
      <c r="Q23" s="14">
        <f t="shared" ca="1" si="6"/>
        <v>-74.995000000000005</v>
      </c>
      <c r="R23" s="15">
        <f t="shared" ca="1" si="1"/>
        <v>-37.502500000000005</v>
      </c>
      <c r="S23" s="15">
        <f ca="1">L23</f>
        <v>-1.0000000000005116E-2</v>
      </c>
      <c r="T23" s="15">
        <f t="shared" ca="1" si="1"/>
        <v>37.482499999999987</v>
      </c>
      <c r="U23" s="16">
        <f t="shared" ca="1" si="1"/>
        <v>74.974999999999994</v>
      </c>
      <c r="V23" s="25"/>
    </row>
    <row r="24" spans="1:22">
      <c r="I24" s="21">
        <f>$I$13-($I$13-$I$33)/20*11</f>
        <v>22.4955</v>
      </c>
      <c r="J24" s="10">
        <f t="shared" ca="1" si="0"/>
        <v>-72.495499999999993</v>
      </c>
      <c r="K24" s="10">
        <f t="shared" ca="1" si="2"/>
        <v>-38.752249999999997</v>
      </c>
      <c r="L24" s="10">
        <f t="shared" ca="1" si="3"/>
        <v>-5.0090000000000003</v>
      </c>
      <c r="M24" s="10">
        <f t="shared" ca="1" si="4"/>
        <v>28.734250000000003</v>
      </c>
      <c r="N24" s="10">
        <f t="shared" ca="1" si="5"/>
        <v>62.477499999999992</v>
      </c>
      <c r="P24" s="27"/>
      <c r="Q24" s="14">
        <f t="shared" ca="1" si="6"/>
        <v>-72.495499999999993</v>
      </c>
      <c r="R24" s="15">
        <f t="shared" ca="1" si="1"/>
        <v>-38.752249999999997</v>
      </c>
      <c r="S24" s="15">
        <f t="shared" ca="1" si="1"/>
        <v>-5.0090000000000003</v>
      </c>
      <c r="T24" s="15">
        <f t="shared" ca="1" si="1"/>
        <v>28.734250000000003</v>
      </c>
      <c r="U24" s="16">
        <f t="shared" ca="1" si="1"/>
        <v>62.477499999999992</v>
      </c>
      <c r="V24" s="25"/>
    </row>
    <row r="25" spans="1:22">
      <c r="H25" s="35"/>
      <c r="I25" s="21">
        <f>$I$13-($I$13-$I$33)/20*12</f>
        <v>19.995999999999999</v>
      </c>
      <c r="J25" s="10">
        <f t="shared" ca="1" si="0"/>
        <v>-69.995999999999995</v>
      </c>
      <c r="K25" s="10">
        <f t="shared" ca="1" si="2"/>
        <v>-40.004000000000005</v>
      </c>
      <c r="L25" s="10">
        <f t="shared" ca="1" si="3"/>
        <v>-10.012000000000008</v>
      </c>
      <c r="M25" s="10">
        <f t="shared" ca="1" si="4"/>
        <v>19.97999999999999</v>
      </c>
      <c r="N25" s="10">
        <f t="shared" ca="1" si="5"/>
        <v>49.97199999999998</v>
      </c>
      <c r="P25" s="27">
        <f>I25</f>
        <v>19.995999999999999</v>
      </c>
      <c r="Q25" s="14">
        <f t="shared" ca="1" si="6"/>
        <v>-69.995999999999995</v>
      </c>
      <c r="R25" s="15">
        <f t="shared" ca="1" si="1"/>
        <v>-40.004000000000005</v>
      </c>
      <c r="S25" s="15">
        <f t="shared" ca="1" si="1"/>
        <v>-10.012000000000008</v>
      </c>
      <c r="T25" s="15">
        <f t="shared" ca="1" si="1"/>
        <v>19.97999999999999</v>
      </c>
      <c r="U25" s="16">
        <f t="shared" ca="1" si="1"/>
        <v>49.97199999999998</v>
      </c>
      <c r="V25" s="25"/>
    </row>
    <row r="26" spans="1:22">
      <c r="I26" s="21">
        <f>$I$13-($I$13-$I$33)/20*13</f>
        <v>17.496499999999997</v>
      </c>
      <c r="J26" s="10">
        <f t="shared" ca="1" si="0"/>
        <v>-67.496499999999997</v>
      </c>
      <c r="K26" s="10">
        <f t="shared" ca="1" si="2"/>
        <v>-42.503500000000003</v>
      </c>
      <c r="L26" s="10">
        <f t="shared" ca="1" si="3"/>
        <v>-17.510500000000008</v>
      </c>
      <c r="M26" s="10">
        <f t="shared" ca="1" si="4"/>
        <v>7.4824999999999875</v>
      </c>
      <c r="N26" s="10">
        <f t="shared" ca="1" si="5"/>
        <v>32.475499999999982</v>
      </c>
      <c r="P26" s="27"/>
      <c r="Q26" s="14">
        <f t="shared" ca="1" si="6"/>
        <v>-67.496499999999997</v>
      </c>
      <c r="R26" s="15">
        <f t="shared" ca="1" si="1"/>
        <v>-42.503500000000003</v>
      </c>
      <c r="S26" s="15">
        <f t="shared" ca="1" si="1"/>
        <v>-17.510500000000008</v>
      </c>
      <c r="T26" s="15">
        <f t="shared" ca="1" si="1"/>
        <v>7.4824999999999875</v>
      </c>
      <c r="U26" s="16">
        <f t="shared" ca="1" si="1"/>
        <v>32.475499999999982</v>
      </c>
      <c r="V26" s="25"/>
    </row>
    <row r="27" spans="1:22">
      <c r="I27" s="21">
        <f>$I$13-($I$13-$I$33)/20*14</f>
        <v>14.997</v>
      </c>
      <c r="J27" s="10">
        <f t="shared" ca="1" si="0"/>
        <v>-64.997</v>
      </c>
      <c r="K27" s="10">
        <f t="shared" ca="1" si="2"/>
        <v>-45.003500000000003</v>
      </c>
      <c r="L27" s="10">
        <f t="shared" ca="1" si="3"/>
        <v>-25.009999999999998</v>
      </c>
      <c r="M27" s="10">
        <f t="shared" ca="1" si="4"/>
        <v>-5.0164999999999935</v>
      </c>
      <c r="N27" s="10">
        <f t="shared" ca="1" si="5"/>
        <v>14.977000000000004</v>
      </c>
      <c r="P27" s="27"/>
      <c r="Q27" s="14">
        <f t="shared" ca="1" si="6"/>
        <v>-64.997</v>
      </c>
      <c r="R27" s="15">
        <f t="shared" ca="1" si="1"/>
        <v>-45.003500000000003</v>
      </c>
      <c r="S27" s="15">
        <f t="shared" ca="1" si="1"/>
        <v>-25.009999999999998</v>
      </c>
      <c r="T27" s="15">
        <f t="shared" ca="1" si="1"/>
        <v>-5.0164999999999935</v>
      </c>
      <c r="U27" s="16">
        <f t="shared" ca="1" si="1"/>
        <v>14.977000000000004</v>
      </c>
      <c r="V27" s="25"/>
    </row>
    <row r="28" spans="1:22">
      <c r="I28" s="21">
        <f>$I$13-($I$13-$I$33)/20*15</f>
        <v>12.497499999999995</v>
      </c>
      <c r="J28" s="10">
        <f t="shared" ca="1" si="0"/>
        <v>-62.497499999999995</v>
      </c>
      <c r="K28" s="10">
        <f t="shared" ca="1" si="2"/>
        <v>-47.919583333333335</v>
      </c>
      <c r="L28" s="10">
        <f t="shared" ca="1" si="3"/>
        <v>-33.341666666666683</v>
      </c>
      <c r="M28" s="10">
        <f t="shared" ca="1" si="4"/>
        <v>-18.763750000000023</v>
      </c>
      <c r="N28" s="10">
        <f t="shared" ca="1" si="5"/>
        <v>-4.1858333333333633</v>
      </c>
      <c r="P28" s="27"/>
      <c r="Q28" s="14">
        <f t="shared" ca="1" si="6"/>
        <v>-62.497499999999995</v>
      </c>
      <c r="R28" s="15">
        <f t="shared" ca="1" si="1"/>
        <v>-47.919583333333335</v>
      </c>
      <c r="S28" s="15">
        <f t="shared" ca="1" si="1"/>
        <v>-33.341666666666683</v>
      </c>
      <c r="T28" s="15">
        <f t="shared" ca="1" si="1"/>
        <v>-18.763750000000023</v>
      </c>
      <c r="U28" s="16">
        <f t="shared" ca="1" si="1"/>
        <v>-4.1858333333333633</v>
      </c>
      <c r="V28" s="25"/>
    </row>
    <row r="29" spans="1:22">
      <c r="H29" s="35"/>
      <c r="I29" s="21">
        <f>$I$13-($I$13-$I$33)/20*16</f>
        <v>9.9979999999999976</v>
      </c>
      <c r="J29" s="10">
        <f t="shared" ca="1" si="0"/>
        <v>-59.997999999999998</v>
      </c>
      <c r="K29" s="10">
        <f t="shared" ca="1" si="2"/>
        <v>-50.835666666666668</v>
      </c>
      <c r="L29" s="10">
        <f t="shared" ca="1" si="3"/>
        <v>-41.673333333333346</v>
      </c>
      <c r="M29" s="10">
        <f t="shared" ca="1" si="4"/>
        <v>-32.511000000000017</v>
      </c>
      <c r="N29" s="10">
        <f t="shared" ca="1" si="5"/>
        <v>-23.348666666666688</v>
      </c>
      <c r="P29" s="27">
        <f>I29</f>
        <v>9.9979999999999976</v>
      </c>
      <c r="Q29" s="14">
        <f t="shared" ca="1" si="6"/>
        <v>-59.997999999999998</v>
      </c>
      <c r="R29" s="15">
        <f t="shared" ca="1" si="6"/>
        <v>-50.835666666666668</v>
      </c>
      <c r="S29" s="15">
        <f t="shared" ca="1" si="6"/>
        <v>-41.673333333333346</v>
      </c>
      <c r="T29" s="15">
        <f t="shared" ca="1" si="6"/>
        <v>-32.511000000000017</v>
      </c>
      <c r="U29" s="16">
        <f t="shared" ca="1" si="6"/>
        <v>-23.348666666666688</v>
      </c>
      <c r="V29" s="25"/>
    </row>
    <row r="30" spans="1:22">
      <c r="I30" s="21">
        <f>$I$13-($I$13-$I$33)/20*17</f>
        <v>7.4984999999999999</v>
      </c>
      <c r="J30" s="10">
        <f t="shared" ca="1" si="0"/>
        <v>-57.4985</v>
      </c>
      <c r="K30" s="10">
        <f t="shared" ca="1" si="2"/>
        <v>-53.751750000000001</v>
      </c>
      <c r="L30" s="10">
        <f t="shared" ca="1" si="3"/>
        <v>-50.004999999999995</v>
      </c>
      <c r="M30" s="10">
        <f t="shared" ca="1" si="4"/>
        <v>-46.258249999999997</v>
      </c>
      <c r="N30" s="10">
        <f t="shared" ca="1" si="5"/>
        <v>-42.511499999999998</v>
      </c>
      <c r="P30" s="27"/>
      <c r="Q30" s="14">
        <f t="shared" ca="1" si="6"/>
        <v>-57.4985</v>
      </c>
      <c r="R30" s="15">
        <f t="shared" ca="1" si="6"/>
        <v>-53.751750000000001</v>
      </c>
      <c r="S30" s="15">
        <f t="shared" ca="1" si="6"/>
        <v>-50.004999999999995</v>
      </c>
      <c r="T30" s="15">
        <f t="shared" ca="1" si="6"/>
        <v>-46.258249999999997</v>
      </c>
      <c r="U30" s="16">
        <f t="shared" ca="1" si="6"/>
        <v>-42.511499999999998</v>
      </c>
      <c r="V30" s="25"/>
    </row>
    <row r="31" spans="1:22">
      <c r="I31" s="21">
        <f>$I$13-($I$13-$I$33)/20*18</f>
        <v>4.9989999999999952</v>
      </c>
      <c r="J31" s="10">
        <f t="shared" ca="1" si="0"/>
        <v>-54.998999999999995</v>
      </c>
      <c r="K31" s="10">
        <f t="shared" ca="1" si="2"/>
        <v>-56.667833333333334</v>
      </c>
      <c r="L31" s="10">
        <f t="shared" ca="1" si="3"/>
        <v>-58.33666666666668</v>
      </c>
      <c r="M31" s="10">
        <f t="shared" ca="1" si="4"/>
        <v>-60.005500000000026</v>
      </c>
      <c r="N31" s="10">
        <f t="shared" ca="1" si="5"/>
        <v>-61.674333333333365</v>
      </c>
      <c r="P31" s="27"/>
      <c r="Q31" s="14">
        <f t="shared" ca="1" si="6"/>
        <v>-54.998999999999995</v>
      </c>
      <c r="R31" s="15">
        <f t="shared" ca="1" si="6"/>
        <v>-56.667833333333334</v>
      </c>
      <c r="S31" s="15">
        <f t="shared" ca="1" si="6"/>
        <v>-58.33666666666668</v>
      </c>
      <c r="T31" s="15">
        <f t="shared" ca="1" si="6"/>
        <v>-60.005500000000026</v>
      </c>
      <c r="U31" s="16">
        <f t="shared" ca="1" si="6"/>
        <v>-61.674333333333365</v>
      </c>
      <c r="V31" s="25"/>
    </row>
    <row r="32" spans="1:22">
      <c r="I32" s="21">
        <f>$I$13-($I$13-$I$33)/20*19</f>
        <v>2.4994999999999976</v>
      </c>
      <c r="J32" s="10">
        <f t="shared" ca="1" si="0"/>
        <v>-52.499499999999998</v>
      </c>
      <c r="K32" s="10">
        <f t="shared" ca="1" si="2"/>
        <v>-59.583916666666667</v>
      </c>
      <c r="L32" s="10">
        <f t="shared" ca="1" si="3"/>
        <v>-66.668333333333351</v>
      </c>
      <c r="M32" s="10">
        <f t="shared" ca="1" si="4"/>
        <v>-73.75275000000002</v>
      </c>
      <c r="N32" s="10">
        <f t="shared" ca="1" si="5"/>
        <v>-80.83716666666669</v>
      </c>
      <c r="P32" s="27"/>
      <c r="Q32" s="14">
        <f t="shared" ca="1" si="6"/>
        <v>-52.499499999999998</v>
      </c>
      <c r="R32" s="15">
        <f t="shared" ca="1" si="6"/>
        <v>-59.583916666666667</v>
      </c>
      <c r="S32" s="15">
        <f t="shared" ca="1" si="6"/>
        <v>-66.668333333333351</v>
      </c>
      <c r="T32" s="15">
        <f t="shared" ca="1" si="6"/>
        <v>-73.75275000000002</v>
      </c>
      <c r="U32" s="16">
        <f t="shared" ca="1" si="6"/>
        <v>-80.83716666666669</v>
      </c>
      <c r="V32" s="25"/>
    </row>
    <row r="33" spans="5:22" ht="16.2" thickBot="1">
      <c r="H33" s="35"/>
      <c r="I33" s="21">
        <f>I5</f>
        <v>0</v>
      </c>
      <c r="J33" s="10">
        <f t="shared" ca="1" si="0"/>
        <v>-50</v>
      </c>
      <c r="K33" s="10">
        <f t="shared" ca="1" si="2"/>
        <v>-62.5</v>
      </c>
      <c r="L33" s="10">
        <f t="shared" ca="1" si="3"/>
        <v>-75</v>
      </c>
      <c r="M33" s="10">
        <f t="shared" ca="1" si="4"/>
        <v>-87.5</v>
      </c>
      <c r="N33" s="10">
        <f t="shared" ca="1" si="5"/>
        <v>-100</v>
      </c>
      <c r="P33" s="27">
        <f>I5</f>
        <v>0</v>
      </c>
      <c r="Q33" s="17">
        <f t="shared" ca="1" si="6"/>
        <v>-50</v>
      </c>
      <c r="R33" s="18">
        <f t="shared" ca="1" si="6"/>
        <v>-62.5</v>
      </c>
      <c r="S33" s="18">
        <f t="shared" ca="1" si="6"/>
        <v>-75</v>
      </c>
      <c r="T33" s="18">
        <f t="shared" ca="1" si="6"/>
        <v>-87.5</v>
      </c>
      <c r="U33" s="19">
        <f t="shared" ca="1" si="6"/>
        <v>-100</v>
      </c>
      <c r="V33" s="25"/>
    </row>
    <row r="34" spans="5:22">
      <c r="J34" s="20">
        <v>0</v>
      </c>
      <c r="K34" s="20">
        <f>$N$34-($N$34-$J$34)/4*3</f>
        <v>25</v>
      </c>
      <c r="L34" s="20">
        <f>$N$34-($N$34-$J$34)/2</f>
        <v>50</v>
      </c>
      <c r="M34" s="20">
        <f>$N$34-($N$34-$J$34)/4</f>
        <v>75</v>
      </c>
      <c r="N34" s="20">
        <f>J6</f>
        <v>100</v>
      </c>
      <c r="O34" s="2" t="s">
        <v>10</v>
      </c>
      <c r="P34" s="24"/>
      <c r="Q34" s="28">
        <v>0</v>
      </c>
      <c r="R34" s="29"/>
      <c r="S34" s="29"/>
      <c r="T34" s="29"/>
      <c r="U34" s="30">
        <v>100</v>
      </c>
      <c r="V34" s="25"/>
    </row>
    <row r="35" spans="5:22">
      <c r="E35" s="26"/>
      <c r="F35" s="26"/>
      <c r="G35" s="26"/>
      <c r="O35" s="2"/>
      <c r="P35" s="24"/>
      <c r="Q35" s="26"/>
      <c r="R35" s="26"/>
      <c r="S35" s="26"/>
      <c r="T35" s="26"/>
      <c r="U35" s="26"/>
      <c r="V35" s="25"/>
    </row>
    <row r="36" spans="5:22">
      <c r="E36" s="26"/>
      <c r="F36" s="26"/>
      <c r="G36" s="26"/>
      <c r="P36" s="24"/>
      <c r="Q36" s="55" t="s">
        <v>44</v>
      </c>
      <c r="R36" s="55"/>
      <c r="S36" s="55"/>
      <c r="T36" s="55"/>
      <c r="U36" s="55"/>
      <c r="V36" s="25"/>
    </row>
    <row r="37" spans="5:22">
      <c r="E37" s="26"/>
      <c r="F37" s="26"/>
      <c r="G37" s="26"/>
      <c r="P37" s="31"/>
      <c r="Q37" s="32"/>
      <c r="R37" s="32"/>
      <c r="S37" s="32"/>
      <c r="T37" s="32"/>
      <c r="U37" s="32"/>
      <c r="V37" s="33"/>
    </row>
    <row r="38" spans="5:22">
      <c r="E38" s="26"/>
      <c r="F38" s="26"/>
      <c r="G38" s="26"/>
    </row>
    <row r="39" spans="5:22">
      <c r="E39" s="26"/>
      <c r="F39" s="26"/>
      <c r="G39" s="26"/>
    </row>
    <row r="40" spans="5:22">
      <c r="E40" s="26"/>
      <c r="F40" s="26"/>
      <c r="G40" s="26"/>
    </row>
    <row r="41" spans="5:22">
      <c r="E41" s="26"/>
      <c r="F41" s="26"/>
      <c r="G41" s="26"/>
    </row>
    <row r="42" spans="5:22">
      <c r="E42" s="26"/>
      <c r="F42" s="26"/>
      <c r="G42" s="26"/>
    </row>
    <row r="43" spans="5:22">
      <c r="E43" s="26"/>
      <c r="F43" s="26"/>
      <c r="G43" s="26"/>
    </row>
  </sheetData>
  <mergeCells count="2">
    <mergeCell ref="Q10:U10"/>
    <mergeCell ref="Q36:U36"/>
  </mergeCells>
  <conditionalFormatting sqref="Q13:U33">
    <cfRule type="colorScale" priority="1">
      <colorScale>
        <cfvo type="num" val="-100"/>
        <cfvo type="num" val="0"/>
        <cfvo type="num" val="100"/>
        <color theme="0" tint="-0.499984740745262"/>
        <color rgb="FFC6E0B4"/>
        <color rgb="FF009C00"/>
      </colorScale>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38</vt:i4>
      </vt:variant>
    </vt:vector>
  </HeadingPairs>
  <TitlesOfParts>
    <vt:vector size="45" baseType="lpstr">
      <vt:lpstr>Additional information</vt:lpstr>
      <vt:lpstr>Terr-PA-BD</vt:lpstr>
      <vt:lpstr>Terr-PA-carbon</vt:lpstr>
      <vt:lpstr>Terr-PA-crop</vt:lpstr>
      <vt:lpstr>Mar-PA-BD-biomass</vt:lpstr>
      <vt:lpstr>Mar-PA-carbon</vt:lpstr>
      <vt:lpstr>Mar-PA-FisheriesCatch</vt:lpstr>
      <vt:lpstr>'Additional information'!_Hlk109401253</vt:lpstr>
      <vt:lpstr>'Additional information'!_Hlk58934286</vt:lpstr>
      <vt:lpstr>'Mar-PA-BD-biomass'!LH_Color</vt:lpstr>
      <vt:lpstr>'Mar-PA-carbon'!LH_Color</vt:lpstr>
      <vt:lpstr>'Mar-PA-FisheriesCatch'!LH_Color</vt:lpstr>
      <vt:lpstr>'Terr-PA-BD'!LH_Color</vt:lpstr>
      <vt:lpstr>'Terr-PA-carbon'!LH_Color</vt:lpstr>
      <vt:lpstr>'Terr-PA-crop'!LH_Color</vt:lpstr>
      <vt:lpstr>'Mar-PA-BD-biomass'!LH_Y</vt:lpstr>
      <vt:lpstr>'Mar-PA-carbon'!LH_Y</vt:lpstr>
      <vt:lpstr>'Mar-PA-FisheriesCatch'!LH_Y</vt:lpstr>
      <vt:lpstr>'Terr-PA-BD'!LH_Y</vt:lpstr>
      <vt:lpstr>'Terr-PA-carbon'!LH_Y</vt:lpstr>
      <vt:lpstr>'Terr-PA-crop'!LH_Y</vt:lpstr>
      <vt:lpstr>'Terr-PA-carbon'!M_Color</vt:lpstr>
      <vt:lpstr>'Terr-PA-crop'!M_Color</vt:lpstr>
      <vt:lpstr>'Terr-PA-carbon'!M_Y</vt:lpstr>
      <vt:lpstr>'Terr-PA-crop'!M_Y</vt:lpstr>
      <vt:lpstr>'Terr-PA-carbon'!ML_Color</vt:lpstr>
      <vt:lpstr>'Terr-PA-crop'!ML_Color</vt:lpstr>
      <vt:lpstr>'Terr-PA-carbon'!ML_Y</vt:lpstr>
      <vt:lpstr>'Terr-PA-crop'!ML_Y</vt:lpstr>
      <vt:lpstr>'Terr-PA-carbon'!MR_Color</vt:lpstr>
      <vt:lpstr>'Terr-PA-crop'!MR_Color</vt:lpstr>
      <vt:lpstr>'Terr-PA-carbon'!MR_Y</vt:lpstr>
      <vt:lpstr>'Terr-PA-crop'!MR_Y</vt:lpstr>
      <vt:lpstr>'Mar-PA-BD-biomass'!RH_Color</vt:lpstr>
      <vt:lpstr>'Mar-PA-carbon'!RH_Color</vt:lpstr>
      <vt:lpstr>'Mar-PA-FisheriesCatch'!RH_Color</vt:lpstr>
      <vt:lpstr>'Terr-PA-BD'!RH_Color</vt:lpstr>
      <vt:lpstr>'Terr-PA-carbon'!RH_Color</vt:lpstr>
      <vt:lpstr>'Terr-PA-crop'!RH_Color</vt:lpstr>
      <vt:lpstr>'Mar-PA-BD-biomass'!RH_Y</vt:lpstr>
      <vt:lpstr>'Mar-PA-carbon'!RH_Y</vt:lpstr>
      <vt:lpstr>'Mar-PA-FisheriesCatch'!RH_Y</vt:lpstr>
      <vt:lpstr>'Terr-PA-BD'!RH_Y</vt:lpstr>
      <vt:lpstr>'Terr-PA-carbon'!RH_Y</vt:lpstr>
      <vt:lpstr>'Terr-PA-crop'!RH_Y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Arneth, Almut</cp:lastModifiedBy>
  <cp:lastPrinted>2021-12-07T13:56:48Z</cp:lastPrinted>
  <dcterms:created xsi:type="dcterms:W3CDTF">2019-03-04T06:36:49Z</dcterms:created>
  <dcterms:modified xsi:type="dcterms:W3CDTF">2023-03-02T07:29:53Z</dcterms:modified>
</cp:coreProperties>
</file>